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K 11-00-02" sheetId="2" r:id="rId2"/>
    <sheet name="SO 11-10-01.01" sheetId="3" r:id="rId3"/>
    <sheet name="SO 11-20-01" sheetId="4" r:id="rId4"/>
    <sheet name="SO 11-20-02" sheetId="5" r:id="rId5"/>
    <sheet name="SO 11-20-03" sheetId="6" r:id="rId6"/>
    <sheet name="SO 11-30-01" sheetId="7" r:id="rId7"/>
    <sheet name="SO 11-30-02" sheetId="8" r:id="rId8"/>
    <sheet name="SO 98-98" sheetId="9" r:id="rId9"/>
    <sheet name="SO 90-90" sheetId="10" r:id="rId10"/>
  </sheets>
  <definedNames/>
  <calcPr/>
  <webPublishing/>
</workbook>
</file>

<file path=xl/sharedStrings.xml><?xml version="1.0" encoding="utf-8"?>
<sst xmlns="http://schemas.openxmlformats.org/spreadsheetml/2006/main" count="4487" uniqueCount="943">
  <si>
    <t>Aspe</t>
  </si>
  <si>
    <t>Rekapitulace ceny</t>
  </si>
  <si>
    <t>5323520065</t>
  </si>
  <si>
    <t>Rekonstrukce mostů v km 72,637 a 72,721 trati Domažlice - Planá_(Tachov)</t>
  </si>
  <si>
    <t>ZŘ</t>
  </si>
  <si>
    <t>20231108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</si>
  <si>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</si>
  <si>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</si>
  <si>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</si>
  <si>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</si>
  <si>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</si>
  <si>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</si>
  <si>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</si>
  <si>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</si>
  <si>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</si>
  <si>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SK 11-00-02 Železniční svršek a spodek</t>
  </si>
  <si>
    <t xml:space="preserve">  SK 11-00-02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</si>
  <si>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</si>
  <si>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</si>
  <si>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</si>
  <si>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</si>
  <si>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</si>
  <si>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</si>
  <si>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</si>
  <si>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</si>
  <si>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</si>
  <si>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</si>
  <si>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</si>
  <si>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</si>
  <si>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</si>
  <si>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</si>
  <si>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</si>
  <si>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</si>
  <si>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</si>
  <si>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</si>
  <si>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</si>
  <si>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</si>
  <si>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</si>
  <si>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</si>
  <si>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</si>
  <si>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</si>
  <si>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</si>
  <si>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</si>
  <si>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</si>
  <si>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</si>
  <si>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SK 11-00-02</t>
  </si>
  <si>
    <t>SD</t>
  </si>
  <si>
    <t>0</t>
  </si>
  <si>
    <t>Všeobecné konstrukce a práce</t>
  </si>
  <si>
    <t>P</t>
  </si>
  <si>
    <t>1</t>
  </si>
  <si>
    <t>R015112</t>
  </si>
  <si>
    <t>906</t>
  </si>
  <si>
    <t>NEOCEŇOVAT - POPLATKY ZA LIKVIDACI ODPADŮ NEKONTAMINOVANÝCH - 17 05 04  VYTĚŽENÉ ZEMINY A HORNINY -  II. TŘÍDA TĚŽITELNOSTI VČETNĚ DOPRAVY</t>
  </si>
  <si>
    <t>T</t>
  </si>
  <si>
    <t>[bez vazby na CS]</t>
  </si>
  <si>
    <t>PP</t>
  </si>
  <si>
    <t>EVIDENČNÍ POLOŽKA: Neoceňovat V SO/PS, POLOŽKA SE OCEŇUJE V SO 90-90</t>
  </si>
  <si>
    <t>VV</t>
  </si>
  <si>
    <t>(1030+2,5+10+97+43+75)*2=2 339.000 [A]</t>
  </si>
  <si>
    <t>TS</t>
  </si>
  <si>
    <t>Poplatek za likvidaci odpadu včetně dopravy</t>
  </si>
  <si>
    <t>R015140</t>
  </si>
  <si>
    <t>905</t>
  </si>
  <si>
    <t>NEOCEŇOVAT - POPLATKY ZA LIKVIDACI ODPADŮ NEKONTAMINOVANÝCH - 17 01 01  BETON Z DEMOLIC OBJEKTŮ, ZÁKLADŮ TV VČETNĚ DOPRAVY</t>
  </si>
  <si>
    <t>5*2,4=12.000 [A] 
6*0,157=0.942 [B] 
A+B=12.942 [C]</t>
  </si>
  <si>
    <t>R015150</t>
  </si>
  <si>
    <t>904</t>
  </si>
  <si>
    <t>NEOCEŇOVAT - POPLATKY ZA LIKVIDACI ODPADŮ NEKONTAMINOVANÝCH - 17 05 08  ŠTĚRK Z KOLEJIŠTĚ (ODPAD PO RECYKLACI) VČETNĚ DOPRAVY</t>
  </si>
  <si>
    <t>1037*1,8=1 866.600 [A]</t>
  </si>
  <si>
    <t>4</t>
  </si>
  <si>
    <t>R015250</t>
  </si>
  <si>
    <t>901</t>
  </si>
  <si>
    <t>NEOCEŇOVAT - POPLATKY ZA LIKVIDACI ODPADŮ NEKONTAMINOVANÝCH - 17 02 03  POLYETYLÉNOVÉ  PODLOŽKY (ŽEL. SVRŠEK) VČETNĚ DOPRAVY</t>
  </si>
  <si>
    <t>75*4*0,00008=0.024 [A] 
397*2*0,00008=0.064 [B] 
A+B=0.088 [C]</t>
  </si>
  <si>
    <t>5</t>
  </si>
  <si>
    <t>R015260</t>
  </si>
  <si>
    <t>903</t>
  </si>
  <si>
    <t>NEOCEŇOVAT - POPLATKY ZA LIKVIDACI ODPADŮ NEKONTAMINOVANÝCH - 07 02 99  PRYŽOVÉ PODLOŽKY (ŽEL. SVRŠEK) VČETNĚ DOPRAVY</t>
  </si>
  <si>
    <t>(75+397)*2*0,00016=0.151 [A]</t>
  </si>
  <si>
    <t>6</t>
  </si>
  <si>
    <t>R015520</t>
  </si>
  <si>
    <t>902</t>
  </si>
  <si>
    <t>NEOCEŇOVAT - POPLATKY ZA LIKVIDACI ODPADŮ NEBEZPEČNÝCH - 17 02 04*  ŽELEZNIČNÍ PRAŽCE DŘEVĚNÉ VČETNĚ DOPRAVY</t>
  </si>
  <si>
    <t>75*0,128=9.600 [A] 
397*0,09=35.730 [B] 
A+B=45.330 [C]</t>
  </si>
  <si>
    <t>68</t>
  </si>
  <si>
    <t>R015660</t>
  </si>
  <si>
    <t>908</t>
  </si>
  <si>
    <t>NEOCEŇOVAT - POPLATKY ZA LIKVIDACI ODPADŮ NEBEZPEČNÝCH - 17 02 04*  ŽELEZNIČNÍ PRAŽCE DŘEVĚNÉ - MOSTNICE VČETNĚ DOPRAVY</t>
  </si>
  <si>
    <t>SO 11-10-01:  
(33+2)*0,128=4.480 [A] 
(38+2)*0,128=5.120 [B] 
Celkem: A+B=9.600 [C]</t>
  </si>
  <si>
    <t>Zemní práce</t>
  </si>
  <si>
    <t>7</t>
  </si>
  <si>
    <t>12383</t>
  </si>
  <si>
    <t/>
  </si>
  <si>
    <t>ODKOP PRO SPOD STAVBU SILNIC A ŽELEZNIC TŘ. II</t>
  </si>
  <si>
    <t>M3</t>
  </si>
  <si>
    <t>2023_OTSKP</t>
  </si>
  <si>
    <t>1000+30=1 030.000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</si>
  <si>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</si>
  <si>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</si>
  <si>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</si>
  <si>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</si>
  <si>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</si>
  <si>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9</t>
  </si>
  <si>
    <t>13283</t>
  </si>
  <si>
    <t>HLOUBENÍ RÝH ŠÍŘ DO 2M PAŽ I NEPAŽ TŘ. II</t>
  </si>
  <si>
    <t>svod. potrubí a nástupiště 
1,8+70=71.800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</si>
  <si>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</si>
  <si>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10</t>
  </si>
  <si>
    <t>13783</t>
  </si>
  <si>
    <t>VYKOP ŠACHT PILÍŘŮ, PILOT, STUDNÍ TŘ. II</t>
  </si>
  <si>
    <t>2,5+10=12.500 [A]</t>
  </si>
  <si>
    <t>kompletní provedení výkopu, vodorovná a svislá doprava, přemístění, přeložení, manipulace s výkopkem</t>
  </si>
  <si>
    <t>11</t>
  </si>
  <si>
    <t>17120</t>
  </si>
  <si>
    <t>ULOŽENÍ SYPANINY DO NÁSYPŮ A NA SKLÁDKY BEZ ZHUTNĚNÍ</t>
  </si>
  <si>
    <t>1030+2,5+10+97+70+1037,000=2 246.500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</si>
  <si>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</si>
  <si>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</si>
  <si>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17380</t>
  </si>
  <si>
    <t>ZEMNÍ KRAJNICE A DOSYPÁVKY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</si>
  <si>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</si>
  <si>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</si>
  <si>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17421</t>
  </si>
  <si>
    <t>ZÁSYP JAM A RÝH ZEMINOU BEZ ZHUTNĚNÍ</t>
  </si>
  <si>
    <t>zásyp svod.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</si>
  <si>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</si>
  <si>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</si>
  <si>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17521</t>
  </si>
  <si>
    <t>OBSYP POTRUBÍ A OBJEKTŮ ZEMINOU BEZ ZHUT</t>
  </si>
  <si>
    <t>do nástupiště</t>
  </si>
  <si>
    <t>27=27.000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</si>
  <si>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180mm se od kubatury obsypů neodečítá</t>
  </si>
  <si>
    <t>15</t>
  </si>
  <si>
    <t>17581</t>
  </si>
  <si>
    <t>OBSYP POTRUBÍ A OBJEKTŮ Z NAKUPOVANÝCH MATERIÁLŮ</t>
  </si>
  <si>
    <t>za J žlaby a kolem plastových trativodních šachet</t>
  </si>
  <si>
    <t>75+7,5=82.500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</si>
  <si>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</si>
  <si>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16</t>
  </si>
  <si>
    <t>18120</t>
  </si>
  <si>
    <t>ÚPRAVA PLÁNĚ SE ZHUTNĚNÍM V HORNINĚ TŘ. II</t>
  </si>
  <si>
    <t>M2</t>
  </si>
  <si>
    <t>položka zahrnuje úpravu pláně včetně vyrovnání výškových rozdílů. Míru zhutnění určuje projekt.</t>
  </si>
  <si>
    <t>Základy</t>
  </si>
  <si>
    <t>17</t>
  </si>
  <si>
    <t>212636</t>
  </si>
  <si>
    <t>TRATIVODY KOMPL Z TRUB Z PLAST HM DN DO 150MM, RÝHA TŘ II</t>
  </si>
  <si>
    <t>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</si>
  <si>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</si>
  <si>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18</t>
  </si>
  <si>
    <t>289971</t>
  </si>
  <si>
    <t>OPLÁŠTĚNÍ (ZPEVNĚNÍ) Z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</si>
  <si>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</si>
  <si>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</si>
  <si>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19</t>
  </si>
  <si>
    <t>45111</t>
  </si>
  <si>
    <t>PODKL A VÝPLŇ VRSTVY Z DÍLCŮ BETON</t>
  </si>
  <si>
    <t>1*0,1=0.100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</si>
  <si>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</si>
  <si>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20</t>
  </si>
  <si>
    <t>451313</t>
  </si>
  <si>
    <t>PODKLADNÍ A VÝPLŇOVÉ VRSTVY Z PROSTÉHO BETONU C16/20</t>
  </si>
  <si>
    <t>pod J žlaby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</si>
  <si>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</si>
  <si>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</si>
  <si>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45131A</t>
  </si>
  <si>
    <t>PODKLADNÍ A VÝPLŇOVÉ VRSTVY Z PROSTÉHO BETONU C20/25</t>
  </si>
  <si>
    <t>22</t>
  </si>
  <si>
    <t>45145</t>
  </si>
  <si>
    <t>PODKL A VÝPLŇ VRSTVY Z MALTY CEMENTOVÉ</t>
  </si>
  <si>
    <t>Položka zahrnuje veškerý materiál, výrobky a polotovary, včetně mimostaveništní a vnitrostaveništní dopravy (rovněž přesuny), včetně naložení a složení, případně s uložením.</t>
  </si>
  <si>
    <t>23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</si>
  <si>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</si>
  <si>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</si>
  <si>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</si>
  <si>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</si>
  <si>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45152R</t>
  </si>
  <si>
    <t>PODKLADNÍ A VÝPLŇOVÉ VRSTVY Z KAMENIVA DRCENÉHO FR. 0/90</t>
  </si>
  <si>
    <t>25</t>
  </si>
  <si>
    <t>45157</t>
  </si>
  <si>
    <t>PODKLADNÍ A VÝPLŇOVÉ VRSTVY Z KAMENIVA TĚŽENÉHO</t>
  </si>
  <si>
    <t>0,2+0,3=0.500 [A]</t>
  </si>
  <si>
    <t>Komunikace</t>
  </si>
  <si>
    <t>26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</si>
  <si>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</si>
  <si>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</si>
  <si>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</si>
  <si>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27</t>
  </si>
  <si>
    <t>512550</t>
  </si>
  <si>
    <t>KOLEJOVÉ LOŽE - ZŘÍZENÍ Z KAMENIVA HRUBÉHO DRCENÉHO (ŠTĚRK)</t>
  </si>
  <si>
    <t>974+6=980.000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</si>
  <si>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</si>
  <si>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28</t>
  </si>
  <si>
    <t>513550</t>
  </si>
  <si>
    <t>KOLEJOVÉ LOŽE - DOPLNĚNÍ Z KAMENIVA HRUBÉHO DRCENÉHO (ŠTĚRK)</t>
  </si>
  <si>
    <t>2=2.000 [A]</t>
  </si>
  <si>
    <t>29</t>
  </si>
  <si>
    <t>5283R2</t>
  </si>
  <si>
    <t>KOLEJ 49 E1, ROZD. "C",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</si>
  <si>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</si>
  <si>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30</t>
  </si>
  <si>
    <t>5289R2</t>
  </si>
  <si>
    <t>KOLEJ 49 E1, OCELOVÉ PRAŽCE Y, PRUŽNÉ BEZPODKLADNICOVÉ UPEVNĚNÍ S15, ROZDĚLELNÍ PRAŽCŮ "L", BEZSTYKOVÁ KOLEJ</t>
  </si>
  <si>
    <t>31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</si>
  <si>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</si>
  <si>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</si>
  <si>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</si>
  <si>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32</t>
  </si>
  <si>
    <t>54333R</t>
  </si>
  <si>
    <t>VÝMĚNA KOLEJNICE 49 E1 JEDNOTLIVĚ</t>
  </si>
  <si>
    <t>Od km 73,010 000 do km 73,015 000 budou stávající kolejnice tvaru A nahrazeny kolejnicemi tvaru S49 (užité). Budou osazeny svěrkové komplety (užité) pro kolejnice tvaru S49 (svěrky T5/T6). Budou vyměněny vložky M (nové) a budou vloženy nové pryžové podložky pod patu kolejnice. Užitý materiál bude dodán správcem trati (ST Plzeň).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</si>
  <si>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</si>
  <si>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33</t>
  </si>
  <si>
    <t>545121</t>
  </si>
  <si>
    <t>SVAR KOLEJNIC (STEJNÉHO TVARU) 49 E1, T JEDNOTLIVĚ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</si>
  <si>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</si>
  <si>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</si>
  <si>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34</t>
  </si>
  <si>
    <t>545122</t>
  </si>
  <si>
    <t>SVAR KOLEJNIC (STEJNÉHO TVARU) 49 E1, T SPOJITĚ</t>
  </si>
  <si>
    <t>35</t>
  </si>
  <si>
    <t>545151</t>
  </si>
  <si>
    <t>STYK MONTOVANÝ PRO STYKOVANOU KOLEJ</t>
  </si>
  <si>
    <t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</si>
  <si>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36</t>
  </si>
  <si>
    <t>549341</t>
  </si>
  <si>
    <t>ZŘÍZENÍ BEZSTYKOVÉ KOLEJE NA NOVÝCH ÚSECÍCH V KOLEJI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</si>
  <si>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</si>
  <si>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Přidružená stavební výroba</t>
  </si>
  <si>
    <t>37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</si>
  <si>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</si>
  <si>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</si>
  <si>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</si>
  <si>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38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</si>
  <si>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</si>
  <si>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</si>
  <si>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</si>
  <si>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39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</si>
  <si>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</si>
  <si>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</si>
  <si>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</si>
  <si>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</si>
  <si>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Potrubí</t>
  </si>
  <si>
    <t>40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</si>
  <si>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</si>
  <si>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</si>
  <si>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</si>
  <si>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</si>
  <si>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89416</t>
  </si>
  <si>
    <t>ŠACHTY KANALIZAČ Z BETON DÍLCŮ NA POTRUBÍ DN DO 800MM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</si>
  <si>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</si>
  <si>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42</t>
  </si>
  <si>
    <t>894857</t>
  </si>
  <si>
    <t>ŠACHTY KANALIZAČNÍ PLASTOVÉ D 500MM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</si>
  <si>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</si>
  <si>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</si>
  <si>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43</t>
  </si>
  <si>
    <t>923112</t>
  </si>
  <si>
    <t>KILOMETROVNÍK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</si>
  <si>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</si>
  <si>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44</t>
  </si>
  <si>
    <t>923341</t>
  </si>
  <si>
    <t>RYCHLOSTNÍK N -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</si>
  <si>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</si>
  <si>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45</t>
  </si>
  <si>
    <t>923411</t>
  </si>
  <si>
    <t>NÁVĚST "VLAK SE BLÍŽÍ K ZASTÁVCE" - ZÁKLADNÍ TABULE</t>
  </si>
  <si>
    <t>46</t>
  </si>
  <si>
    <t>923431</t>
  </si>
  <si>
    <t>NÁVĚST "KONEC NÁSTUPIŠTĚ"</t>
  </si>
  <si>
    <t>47</t>
  </si>
  <si>
    <t>923471</t>
  </si>
  <si>
    <t>SKLONOVNÍK</t>
  </si>
  <si>
    <t>48</t>
  </si>
  <si>
    <t>923481</t>
  </si>
  <si>
    <t>STANIČNÍK - TABULE "ÚZKÁ"</t>
  </si>
  <si>
    <t>49</t>
  </si>
  <si>
    <t>923821</t>
  </si>
  <si>
    <t>SLOUPEK DN 60 PRO NÁVĚST</t>
  </si>
  <si>
    <t>1+2+3+2+1+2=11.000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</si>
  <si>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</si>
  <si>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50</t>
  </si>
  <si>
    <t>924312</t>
  </si>
  <si>
    <t>NÁSTUPIŠTĚ SUDOP DO 300 MM S U 65, ZADNÍ HRANA PODEPŘENA TV. TISCHER S KONZOLOVÝMI DESKAMI 145/150 Z UŽITÉHO MATERIÁLU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</si>
  <si>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</si>
  <si>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51</t>
  </si>
  <si>
    <t>925120</t>
  </si>
  <si>
    <t>DRÁŽNÍ STEZKY Z DRTI TL. PŘES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</si>
  <si>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</si>
  <si>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52</t>
  </si>
  <si>
    <t>935901</t>
  </si>
  <si>
    <t>ŽLABY A RIGOLY Z PŘÍKOPOVÝCH ŽLABŮ (VČETNĚ POKLOPŮ A MŘÍŽÍ) "J" MALÉ</t>
  </si>
  <si>
    <t>1. Položka obsahuje:  
 – veškeré práce a materiál obsažený v názvu položky  
2. Položka neobsahuje:  
 X  
3. Způsob měření:  
Měří se metr délkový.</t>
  </si>
  <si>
    <t>53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</si>
  <si>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</si>
  <si>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</si>
  <si>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</si>
  <si>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54</t>
  </si>
  <si>
    <t>965123</t>
  </si>
  <si>
    <t>DEMONTÁŽ KOLEJE NA DŘEVĚNÝCH PRAŽCÍCH DO KOLEJOVÝCH POLÍ S ODVOZEM NA MONTÁŽNÍ ZÁKLADNU S NÁSLEDNÝM ROZEBRÁNÍM</t>
  </si>
  <si>
    <t>93+464=557.000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</si>
  <si>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</si>
  <si>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55</t>
  </si>
  <si>
    <t>965154</t>
  </si>
  <si>
    <t>DEMONTÁŽ KOLEJE NA MOSTNÍCH KONSTRUKCÍCH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</si>
  <si>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</si>
  <si>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56</t>
  </si>
  <si>
    <t>965155</t>
  </si>
  <si>
    <t>DEMONTÁŽ KOLEJE NA MOSTNÍCH KONSTRUKCÍCH - ODVOZ ROZEBRANÝCH SOUČÁSTÍ NA MONTÁŽNÍ ZÁKLADNU</t>
  </si>
  <si>
    <t>tkm</t>
  </si>
  <si>
    <t>46*0,386498*10=177.789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</si>
  <si>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</si>
  <si>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57</t>
  </si>
  <si>
    <t>965521</t>
  </si>
  <si>
    <t>ROZEBRÁNÍ NÁSTUPIŠTĚ TYPU SUDOP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</si>
  <si>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</si>
  <si>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58</t>
  </si>
  <si>
    <t>965821</t>
  </si>
  <si>
    <t>DEMONTÁŽ KILOMETROVNÍKU, HEKTOMETROVNÍKU, MEZNÍKU</t>
  </si>
  <si>
    <t>5=5.000 [A] pro opětovné osazení 
6=6.000 [B] definitivně 
A+B=11.000 [C]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</si>
  <si>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</si>
  <si>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59</t>
  </si>
  <si>
    <t>965822</t>
  </si>
  <si>
    <t>DEMONTÁŽ KILOMETROVNÍKU, HEKTOMETROVNÍKU, MEZNÍKU - ODVOZ (NA LIKVIDACI ODPADŮ NEBO JINÉ URČENÉ MÍSTO)</t>
  </si>
  <si>
    <t>11*0,157*10=17.270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</si>
  <si>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</si>
  <si>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60</t>
  </si>
  <si>
    <t>965841</t>
  </si>
  <si>
    <t>DEMONTÁŽ JAKÉKOLIV NÁVĚSTI</t>
  </si>
  <si>
    <t>61</t>
  </si>
  <si>
    <t>965842</t>
  </si>
  <si>
    <t>DEMONTÁŽ JAKÉKOLIV NÁVĚSTI - ODVOZ (NA LIKVIDACI ODPADŮ NEBO JINÉ URČENÉ MÍSTO)</t>
  </si>
  <si>
    <t>13*0,15*10=19.500 [A]</t>
  </si>
  <si>
    <t>62</t>
  </si>
  <si>
    <t>965R22</t>
  </si>
  <si>
    <t>PŘEMÍSTĚNÍ ODTĚŽENÉHO MATERIÁLU ZE ŠTĚRKOVÉHO LOŽE NA VHODNOU MEZIDEPONII</t>
  </si>
  <si>
    <t>M3KM</t>
  </si>
  <si>
    <t>1037*20=20 740.000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</si>
  <si>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</si>
  <si>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63</t>
  </si>
  <si>
    <t>967155</t>
  </si>
  <si>
    <t>VYBOURÁNÍ ČÁSTÍ KONSTRUKCÍ BETON S ODVOZEM DO 8KM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</si>
  <si>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</si>
  <si>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64</t>
  </si>
  <si>
    <t>R9231</t>
  </si>
  <si>
    <t>NÁVĚST "Vypněte čistící zařízení"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</si>
  <si>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</si>
  <si>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65</t>
  </si>
  <si>
    <t>R93522</t>
  </si>
  <si>
    <t>PŘÍKOPOVÉ ŽLABY Z BETON TVÁRNIC ŠÍŘ DO 900MM DO BETONU TL 150MM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</si>
  <si>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</si>
  <si>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66</t>
  </si>
  <si>
    <t>R94942</t>
  </si>
  <si>
    <t>DEMONTÁŽ POJISTNÝCH ÚHELNÍKŮ V KOLEJÍCH NA MOSTECH</t>
  </si>
  <si>
    <t>1. Položka obsahuje:  
X  
2. Položka neobsahuje:  
 X  
3. Způsob měření:  
Měří se metr délkový.</t>
  </si>
  <si>
    <t xml:space="preserve">  SO 11-10-01.01</t>
  </si>
  <si>
    <t>Železniční svršek, následná úprava</t>
  </si>
  <si>
    <t>SO 11-10-01.01</t>
  </si>
  <si>
    <t>607*0,15=91.050 [A]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</si>
  <si>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</si>
  <si>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</si>
  <si>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</si>
  <si>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</si>
  <si>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</si>
  <si>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 11-20-01</t>
  </si>
  <si>
    <t>Most v ev. km 72,559</t>
  </si>
  <si>
    <t>SO 11-20-01</t>
  </si>
  <si>
    <t>02861</t>
  </si>
  <si>
    <t>PRŮZKUMNÉ PRÁCE PROTIKOROZNÍ A BLUDNÝCH PROUDŮ NA POVRCHU</t>
  </si>
  <si>
    <t>KPL</t>
  </si>
  <si>
    <t>měření v průběhu stavby a po stavbě</t>
  </si>
  <si>
    <t>zahrnuje veškeré náklady spojené s objednatelem požadovanými pracemi</t>
  </si>
  <si>
    <t>02920</t>
  </si>
  <si>
    <t>OSTATNÍ POŽADAVKY - OCHRANA ŽIVOTNÍHO PROSTŘEDÍ</t>
  </si>
  <si>
    <t>práce zajišťující ochranu vodního toku (sorbenty, norné stěny, preventivní opatření apod.)</t>
  </si>
  <si>
    <t>02946</t>
  </si>
  <si>
    <t>OSTAT POŽADAVKY - FOTODOKUMENTACE</t>
  </si>
  <si>
    <t>Pasportizace (fotodokumentace, video) zařízení staveniště a přístupových cest.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</si>
  <si>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</si>
  <si>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976,26*1,8=1 757.268 [A]</t>
  </si>
  <si>
    <t>R015120</t>
  </si>
  <si>
    <t>907</t>
  </si>
  <si>
    <t>NEOCEŇOVAT - POPLATKY ZA LIKVIDACI ODPADŮ NEKONTAMINOVANÝCH - 17 01 02  STAVEBNÍ A DEMOLIČNÍ SUŤ (CIHLY) VČETNĚ DOPRAVY</t>
  </si>
  <si>
    <t>(14,57+21,87)*2,4=87.456 [A]</t>
  </si>
  <si>
    <t>11202</t>
  </si>
  <si>
    <t>KÁCENÍ STROMŮ D KMENE DO 0,9M S ODSTRANĚNÍM PAŘEZŮ</t>
  </si>
  <si>
    <t>12=12.000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</si>
  <si>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</si>
  <si>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11512</t>
  </si>
  <si>
    <t>ČERPÁNÍ VODY DO 1000 L/MIN</t>
  </si>
  <si>
    <t>24*4*7=672.000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</si>
  <si>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</si>
  <si>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</si>
  <si>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</si>
  <si>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20=20.000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</si>
  <si>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</si>
  <si>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</si>
  <si>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</si>
  <si>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60*0,2=12.000 [A]</t>
  </si>
  <si>
    <t>13183</t>
  </si>
  <si>
    <t>HLOUBENÍ JAM ZAPAŽ I NEPAŽ TŘ II</t>
  </si>
  <si>
    <t>za opěrami: (34,6*3,0+39,5*3,0)*1,1=244.530 [A] 
podél křídel vpravo: (5,3*3,1*0,5*7,0+4,4*3,4*0,5*5,5)*1,1=108.510 [B] 
podél křídel vlevo a svahy: (3,5*3,0*0,5*7,0+5,0*5,0*1,2+4,9*3,5*0,5*10,0+4,6*8,5*2,0+9,5*4,3*0,5)*1,1=276.238 [C] 
za kamennými zdmi: (12,8*2,65+21,0*2,9+15,8*2,7+19,8*2,7)*1,1=210.034 [D] 
dno koryta: (24,9*5,0)*1,1=136.950 [E] 
Celkem: A+B+C+D+E=976.262 [F]</t>
  </si>
  <si>
    <t>17110</t>
  </si>
  <si>
    <t>ULOŽENÍ SYPANINY DO NÁSYPŮ SE ZHUTNĚNÍM</t>
  </si>
  <si>
    <t>obsypy - svahy opěr, použití vykopané zeminy z mezideponie, včetně naložení a přesunu</t>
  </si>
  <si>
    <t>9,2*2=18.400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</si>
  <si>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</si>
  <si>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štěrkodrtí</t>
  </si>
  <si>
    <t>2*13*0,2=5.200 [A]</t>
  </si>
  <si>
    <t>18090</t>
  </si>
  <si>
    <t>VŠEOBECNÉ ÚPRAVY OSTATNÍCH PLOCH</t>
  </si>
  <si>
    <t>úprava ploch pod mostem a v prostoru ZS pro montáž a po dokončení úprava do původního stavu</t>
  </si>
  <si>
    <t>400=400.000 [A]</t>
  </si>
  <si>
    <t>Všeobecné úpravy musí zahrnovat úpravu území po uskutečnění stavby, tak jak je požadováno v zadávací dokumentaci s výjimkou těch prací, pro které jsou uvedeny samostatné položky.</t>
  </si>
  <si>
    <t>18231</t>
  </si>
  <si>
    <t>ROZPROSTŘENÍ ORNICE V ROVINĚ V TL DO 0,10M</t>
  </si>
  <si>
    <t>úprava ploch pod mostem</t>
  </si>
  <si>
    <t>350=350.000 [B]</t>
  </si>
  <si>
    <t>položka zahrnuje:  
nutné přemístění ornice z dočasných skládek vzdálených do 50m  
rozprostření ornice v předepsané tloušťce v rovině a ve svahu do 1:5</t>
  </si>
  <si>
    <t>18242</t>
  </si>
  <si>
    <t>ZALOŽENÍ TRÁVNÍKU HYDROOSEVEM NA ORNICI</t>
  </si>
  <si>
    <t>350=350.000 [A]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</si>
  <si>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</si>
  <si>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</si>
  <si>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</si>
  <si>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příčné drenáže za opěrami vč. vyústění na povrch</t>
  </si>
  <si>
    <t>13,4+13,4=26.800 [A]</t>
  </si>
  <si>
    <t>272325</t>
  </si>
  <si>
    <t>ZÁKLADY ZE ŽELEZOBETONU DO C30/37</t>
  </si>
  <si>
    <t>Základová deska pod NK</t>
  </si>
  <si>
    <t>32,5=32.500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</si>
  <si>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</si>
  <si>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</si>
  <si>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</si>
  <si>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3,614=3.614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</si>
  <si>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</si>
  <si>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</si>
  <si>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</si>
  <si>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</si>
  <si>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9=9.000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</si>
  <si>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</si>
  <si>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</si>
  <si>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</si>
  <si>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1,185=1.185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</si>
  <si>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</si>
  <si>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327212</t>
  </si>
  <si>
    <t>ZDI OPĚRNÉ, ZÁRUBNÍ, NÁBŘEŽNÍ Z LOMOVÉHO KAMENE NA MC</t>
  </si>
  <si>
    <t>Zpětné dozdění kamenných zdí k nové NK.</t>
  </si>
  <si>
    <t>(1,5+1,1+1,1+1,5)*2,7=14.040 [A] 
a-4=10.040 [B]</t>
  </si>
  <si>
    <t>položka zahrnuje dodávku a osazení lomového kamene, jeho výběr a případnou úpravu, dodávku předepsané malty, spárování.</t>
  </si>
  <si>
    <t>327215</t>
  </si>
  <si>
    <t>PŘEZDĚNÍ ZDÍ Z KAMENNÉHO ZDIVA</t>
  </si>
  <si>
    <t>Zpětné dozdění kamenných zdí k nové NK z vyzískaného materiálu.</t>
  </si>
  <si>
    <t>4=4.000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</si>
  <si>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</si>
  <si>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</si>
  <si>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</si>
  <si>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KG</t>
  </si>
  <si>
    <t>656=656.000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</si>
  <si>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</si>
  <si>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389325</t>
  </si>
  <si>
    <t>MOSTNÍ RÁMOVÉ KONSTRUKCE ZE ŽELEZOBETONU C30/37</t>
  </si>
  <si>
    <t>ŽB rám + křídla</t>
  </si>
  <si>
    <t>93,1+20,6=113.700 [A]</t>
  </si>
  <si>
    <t>38936</t>
  </si>
  <si>
    <t>VÝZTUŽ MOSTNÍ RÁMOVÉ KONSTR ŽELBET Z OCELI</t>
  </si>
  <si>
    <t>21,526=21.526 [A]</t>
  </si>
  <si>
    <t>451311</t>
  </si>
  <si>
    <t>PODKL A VÝPLŇ VRSTVY Z PROST BET DO C8/10</t>
  </si>
  <si>
    <t>výplňový beton za stěnami rámu 
3,3+3,7=7.000 [A] 
a*6=42.000 [B]</t>
  </si>
  <si>
    <t>451312</t>
  </si>
  <si>
    <t>PODKLADNÍ A VÝPLŇOVÉ VRSTVY Z PROSTÉHO BETONU C12/15</t>
  </si>
  <si>
    <t>pod základovou deskou: 7,803*12,4*0,4=38.703 [A] 
pod drenáží a hydroizolací: 6,5*10,4*0,15*2=20.280 [B] 
a+b=58.983 [C]</t>
  </si>
  <si>
    <t>451314</t>
  </si>
  <si>
    <t>PODKLADNÍ A VÝPLŇOVÉ VRSTVY Z PROSTÉHO BETONU C25/30</t>
  </si>
  <si>
    <t>podkladní beton tl. 150 mm odláždění</t>
  </si>
  <si>
    <t>svahy náspu, kolem říms: (2,7*14,72+2,7*14,72+(5,5+5,9+2,1+3,5)*1,3+2,5*1,7*2)*0,1=11.009 [A] 
kolem kamenných zdí a na vtoku: (6,2+8,3+(2,3+2,7)*1,2+4,0*10,0+4,7*6,0+3,9*4,2)*0,1=10.508 [B] 
dno koryta: 53,6*0,2+(26,6+10,2)*0,1=14.400 [C] 
Celkem: a+b+c=35.917 [D]</t>
  </si>
  <si>
    <t>458523</t>
  </si>
  <si>
    <t>VÝPLŇ ZA OPĚRAMI A ZDMI Z KAMENIVA DRCENÉHO, INDEX ZHUTNĚNÍ ID DO 0,9</t>
  </si>
  <si>
    <t>zásyp štěrkodrtí frakce 0-32A hutněnou po vrstvách.</t>
  </si>
  <si>
    <t>násyp a mezi křídly: (77,7*5,4+2,8*29,0+2,3*29,0+8,8*8,8+7,6*7,6+10,0*7,6+11,0*8,4+(2,0+1,9)*1,4+(2,4+2,9)*3,7)*1,1=985.765 [A] 
před křídly: ((5,3+6,7)*3,9+(6,1+5,6)*4,0+(8,0+6,0)*2,3+(11,3+6,2)*5,0)*1,1=234.630 [B] 
dno koryta: (1,5*6,2+1,6*7,5)*1,1=23.430 [C] 
a+b+c=1 243.825 [D]</t>
  </si>
  <si>
    <t>465512</t>
  </si>
  <si>
    <t>DLAŽBY Z LOMOVÉHO KAMENE NA MC</t>
  </si>
  <si>
    <t>Odláždění š.1,0 m, tl.150 mm lomovým kamenem do bet. lože.</t>
  </si>
  <si>
    <t>svahy náspu, kolem říms: (2,7*14,72+2,7*14,72+(5,5+5,9+2,1+3,5)*1,3+2,5*1,7*2)*0,2=22.018 [A] 
kolem kamenných zdí a na vtoku: (6,2+8,3+(2,3+2,7)*1,2+4,0*10,0+4,7*6,0+3,9*4,2)*0,2=21.016 [B] 
dno koryta: (53,6+26,6+10,2)*0,2=18.080 [C] 
a+b+c=61.114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</si>
  <si>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</si>
  <si>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467385</t>
  </si>
  <si>
    <t>STUPNĚ A PRAHY VOD KORYT ZE ŽELBET DO C30/37 VČET VÝZT</t>
  </si>
  <si>
    <t>0,5*0,7*(7,9+6,1)=4.900 [A]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</si>
  <si>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</si>
  <si>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Úpravy povrchů, podlahy, výplně otvorů</t>
  </si>
  <si>
    <t>62745</t>
  </si>
  <si>
    <t>SPÁROVÁNÍ STARÉHO ZDIVA CEMENTOVOU MALTOU</t>
  </si>
  <si>
    <t>Sanace kamenných opěrných zdí.</t>
  </si>
  <si>
    <t>Sanace kamenných opěrných zdí 
(4,3+3,0+3,9)*1,4+7,4*1,6+(4,3+3,3+4,3+7,4)*0,5=37.170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</si>
  <si>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</si>
  <si>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</si>
  <si>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</si>
  <si>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Sjkladba C - ALP+2xALN</t>
  </si>
  <si>
    <t>4,72*11,36+0,5*13,4*2+17,1+15,8+(2,2+3,0+2,2+2,7)*0,5]=104.969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</si>
  <si>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</si>
  <si>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711132a</t>
  </si>
  <si>
    <t>R</t>
  </si>
  <si>
    <t>IZOLACE BĚŽNÝCH KONSTRUKCÍ PROTI VOLNĚ STÉKAJÍCÍ VODĚ ASFALTOVÝMI PÁSY</t>
  </si>
  <si>
    <t>NAIP spodní stavby (skladba A+B) včetně přípravy povrchu a penetračních nátěrů, včetně kotvení - nerez pásky 50x5 mm včetně vrutů a zatmelení.</t>
  </si>
  <si>
    <t>Skladba A+B 
rám a křídla: (5,85+0,3+0,3)*10,95+3,8*12,3*2+0,4*5,72*2+(3,8+5,2+4,9+3,8)*1,7+5,65+7,1+5,65+6,7=223.874 [A] 
podkladní beton odvodnění: 6,5*10,4*2+0,4*12,3*2=145.040 [B] 
a+b=368.914 [C]</t>
  </si>
  <si>
    <t>711509</t>
  </si>
  <si>
    <t>OCHRANA IZOLACE NA POVRCHU TEXTILIÍ</t>
  </si>
  <si>
    <t>geotextilie ve skladbě A+B</t>
  </si>
  <si>
    <t>368,914=368.914 [A]</t>
  </si>
  <si>
    <t>položka zahrnuje:  
- dodání  předepsaného ochranného materiálu  
- zřízení ochrany izolace</t>
  </si>
  <si>
    <t>917211</t>
  </si>
  <si>
    <t>ZÁHONOVÉ OBRUBY Z BETONOVÝCH OBRUBNÍKŮ ŠÍŘ 50MM</t>
  </si>
  <si>
    <t>Obruba podél dlažby.</t>
  </si>
  <si>
    <t>17,6+5,5+5,9+17,2+2,1+3,5=51.800 [A]</t>
  </si>
  <si>
    <t>Položka zahrnuje:  
dodání a pokládku betonových obrubníků o rozměrech předepsaných zadávací dokumentací  
betonové lože i boční betonovou opěrku.</t>
  </si>
  <si>
    <t>936501</t>
  </si>
  <si>
    <t>DROBNÉ DOPLŇK KONSTR KOVOVÉ NEREZ</t>
  </si>
  <si>
    <t>Prostupy vyústění drenáží.</t>
  </si>
  <si>
    <t>85,1=85.100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</si>
  <si>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</si>
  <si>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93841</t>
  </si>
  <si>
    <t>OČIŠTĚNÍ ZDIVA UMYTÍM VODOU</t>
  </si>
  <si>
    <t>omytí zdiva v rámci sanačních prací</t>
  </si>
  <si>
    <t>31,17*2=62.340 [A]</t>
  </si>
  <si>
    <t>položka zahrnuje očištění předepsaným způsobem včetně odklizení vzniklého odpadu</t>
  </si>
  <si>
    <t>938442</t>
  </si>
  <si>
    <t>OČIŠTĚNÍ ZDIVA OTRYSKÁNÍM TLAKOVOU VODOU DO 500 BARŮ</t>
  </si>
  <si>
    <t>očištění zdiva opěr po otryskání křemičitým pískem</t>
  </si>
  <si>
    <t>31,17=31.170 [A]</t>
  </si>
  <si>
    <t>938452</t>
  </si>
  <si>
    <t>OČIŠTĚNÍ ZDIVA OTRYSKÁNÍM NA SUCHO KŘEMIČ PÍSKEM</t>
  </si>
  <si>
    <t>otryskání zdiva opěr křemičitým pískem po spárování - sanace kamenných opěrných zdí</t>
  </si>
  <si>
    <t>94190</t>
  </si>
  <si>
    <t>LEHKÉ PRACOVNÍ LEŠENÍ DO 1,5 KPA</t>
  </si>
  <si>
    <t>M3OP</t>
  </si>
  <si>
    <t>Mnt+dmnt+pronájem 2 měsíce pro injektáž, přezdění, spárování a očištění po obou stranách mostu.</t>
  </si>
  <si>
    <t>20*2*2=80.000 [A]</t>
  </si>
  <si>
    <t>Položka zahrnuje dovoz, montáž, údržbu, opotřebení (nájemné), demontáž, konzervaci, odvoz.</t>
  </si>
  <si>
    <t>96613</t>
  </si>
  <si>
    <t>BOURÁNÍ KONSTRUKCÍ Z KAMENE NA MC</t>
  </si>
  <si>
    <t>odbourání vrchní části opěr a křídel, rozebraný kámen bude znovu použit na kamenné zdivo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</si>
  <si>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</si>
  <si>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Bourání stávajících opěr a křídel - kámen nevyužitý.</t>
  </si>
  <si>
    <t>Bourání stávajících opěr a křídel. 
opěry a křídla: (4,8+4,0)*5,4+(3,6+2,4+1,7+3,2)*4,0+1,0*3,0*5,4*2=123.520 [A] 
kamenné římsy: (0,325+0,25)*0,5*(15,95+15,55)=9.056 [B] 
opěrné kamenné zdi koryta: (4,9+3,8+4,9+6,1)*2,7=53.190 [C] 
a+b+c=185.766 [D]</t>
  </si>
  <si>
    <t>96615</t>
  </si>
  <si>
    <t>BOURÁNÍ KONSTRUKCÍ Z PROSTÉHO BETONU</t>
  </si>
  <si>
    <t>Betonové úložné prahy.</t>
  </si>
  <si>
    <t>(1+1,35)*6,2=14.570 [A]</t>
  </si>
  <si>
    <t>R93631</t>
  </si>
  <si>
    <t>DROBNÉ DOPLŇK KONSTR BETON MONOLIT</t>
  </si>
  <si>
    <t>letopočet výstavby vlysem do betonu na úložném prahu opěr</t>
  </si>
  <si>
    <t>R93650</t>
  </si>
  <si>
    <t>DROBNÉ DOPLŇK KONSTR KOVOVÉ</t>
  </si>
  <si>
    <t>KS</t>
  </si>
  <si>
    <t>Deska se zhotovitelem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</si>
  <si>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</si>
  <si>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R96618</t>
  </si>
  <si>
    <t>BOURÁNÍ KONSTRUKCÍ KOVOVÝCH</t>
  </si>
  <si>
    <t>odstranění zábradlí 30kg/m</t>
  </si>
  <si>
    <t>(14+15,4)*0.03=0.882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</si>
  <si>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</si>
  <si>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11-20-02</t>
  </si>
  <si>
    <t>Most v ev. km 72,637</t>
  </si>
  <si>
    <t>SO 11-20-02</t>
  </si>
  <si>
    <t>02940</t>
  </si>
  <si>
    <t>OSTATNÍ POŽADAVKY - VYPRACOVÁNÍ DOKUMENTACE</t>
  </si>
  <si>
    <t>Vypracování podkladů pro statickou zatěžovací zkoušku mostu</t>
  </si>
  <si>
    <t>Pasportizace (fotodokumentace, video) zařízení staveniště a přístupových cest(montážní plošina u zast. Tachov)</t>
  </si>
  <si>
    <t>(5,6*0,5*(14,1+10)+5,8*0,5*(13,9+10))*1,8=246.222 [A]</t>
  </si>
  <si>
    <t>vybouraný kámen  
EVIDENČNÍ POLOŽKA: Neoceňovat V SO/PS, POLOŽKA SE OCEŇUJE V SO 90-90</t>
  </si>
  <si>
    <t>(31,604+31,78-4)2,5=59.384 [A]</t>
  </si>
  <si>
    <t>R02851</t>
  </si>
  <si>
    <t>PRŮZKUMNÉ PRÁCE DIAGNOSTIKY KONSTRUKCÍ NA POVRCHU</t>
  </si>
  <si>
    <t>Prohlídka SOK, před úpravami pro snesení.</t>
  </si>
  <si>
    <t>67</t>
  </si>
  <si>
    <t>R027121</t>
  </si>
  <si>
    <t>PROVIZORNÍ PŘÍSTUPOVÉ CESTY - ZŘÍZENÍ</t>
  </si>
  <si>
    <t>zahrnuje veškeré náklady spojené s objednatelem požadovanými zařízeními</t>
  </si>
  <si>
    <t>6=6.000 [A]</t>
  </si>
  <si>
    <t>11203</t>
  </si>
  <si>
    <t>KÁCENÍ STROMŮ D KMENE PŘES 0,9M S ODSTRAN PAŘEZŮ</t>
  </si>
  <si>
    <t>výkopy pro přechodové oblasti</t>
  </si>
  <si>
    <t>výkopy opěra O1: 5,6*0,5*(14,1+10)=67.480 [A]  
výkopa opěra O2: 5,8*0,5*(13,9+10)=69.310 [B]  
Celkem: A+B=136.790 [C]</t>
  </si>
  <si>
    <t>Obsyp drenáže</t>
  </si>
  <si>
    <t>2*13,5*0,5=13.500 [A]</t>
  </si>
  <si>
    <t>220+1000=1 220.000 [A]</t>
  </si>
  <si>
    <t>550+400=950.000 [B]</t>
  </si>
  <si>
    <t>550+400=950.000 [A]</t>
  </si>
  <si>
    <t>13,5+14,5=28.000 [A]</t>
  </si>
  <si>
    <t>227831</t>
  </si>
  <si>
    <t>MIKROPILOTY KOMPLET D DO 150MM NA POVRCHU</t>
  </si>
  <si>
    <t>8*28+10*4=264.000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</si>
  <si>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</si>
  <si>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261613</t>
  </si>
  <si>
    <t>VRTY PRO KOTVENÍ A INJEKTÁŽ TŘ VI NA POVRCHU D DO 25MM</t>
  </si>
  <si>
    <t>vrty pro spřažení dříku opěr a nového úložného prahu průměr 20 mm, vrty pro spřažení římsy průměr 22 mm</t>
  </si>
  <si>
    <t>úložný práh 0,95*40=38.000 [A] 
římsa 44*0,95=41.800 [B] 
a+b=79.800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</si>
  <si>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</si>
  <si>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26184</t>
  </si>
  <si>
    <t>VRT PRO KOTV, INJEK, MIKROPIL NA POVR TŘ III A IV D DO 200MM</t>
  </si>
  <si>
    <t>vrty pod základy</t>
  </si>
  <si>
    <t>7,4*28+9,2*2+12*2=249.600 [A]</t>
  </si>
  <si>
    <t>261916</t>
  </si>
  <si>
    <t>VRTY PRO KOTV, INJEKT, MIKROPIL NA POVR TŘ V A VI D DO 80MM</t>
  </si>
  <si>
    <t>vrty pro nízkotlakou injektáž zdiva opěr, vrty do prof. 56 mm</t>
  </si>
  <si>
    <t>injektáž opěr 122+116=238.000 [D]</t>
  </si>
  <si>
    <t>26194</t>
  </si>
  <si>
    <t>VRTY PRO KOTV, INJEKT, MIKROPIL NA POVR TŘ V A VI D DO 200MM</t>
  </si>
  <si>
    <t>vrty ve zdivu pro MP</t>
  </si>
  <si>
    <t>4,2*12+3,8*12=96.000 [A]</t>
  </si>
  <si>
    <t>281611</t>
  </si>
  <si>
    <t>INJEKTOVÁNÍ NÍZKOTLAKÉ Z CEMENTOVÝCH POJIV NA POVRCHU</t>
  </si>
  <si>
    <t>nízkotlaká injektáž zdiva opěr směsí cementu s příměsí plastifikátorů</t>
  </si>
  <si>
    <t>68*0,1+60*0,1=12.800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</si>
  <si>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</si>
  <si>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křídla+spod.st.</t>
  </si>
  <si>
    <t>na sp. stavbě: 2,3=2.300 [A]</t>
  </si>
  <si>
    <t>0,495=0.495 [A]</t>
  </si>
  <si>
    <t>vyzděné části opěr z kamenného zdiva, bude opětovně použit vybouraný materiál - lokální dozdění křídel</t>
  </si>
  <si>
    <t>333325</t>
  </si>
  <si>
    <t>MOSTNÍ OPĚRY A KŘÍDLA ZE ŽELEZOVÉHO BETONU DO C30/37</t>
  </si>
  <si>
    <t>O1: 31=31.000 [A] 
O2: 31=31.000 [B] 
a+b=62.000 [C]</t>
  </si>
  <si>
    <t>33336</t>
  </si>
  <si>
    <t>VÝZTUŽ MOST OPĚR A KŘÍDEL Z OCELI</t>
  </si>
  <si>
    <t>výztuž - úložné prahy, závěrné zídky a křídla</t>
  </si>
  <si>
    <t>6,874*2=13.748 [A]</t>
  </si>
  <si>
    <t>42194A</t>
  </si>
  <si>
    <t>MOSTNÍ NOSNÉ DESKOVÉ KONSTR Z OCELI S 235</t>
  </si>
  <si>
    <t>dodávka včetně dopravy na stavbu, podlahové plechy, zábradlí na OK, žlaby pro IS</t>
  </si>
  <si>
    <t>zábradlí:0,876=0.876 [A] 
pásek izolace žlabu:0,036=0.036 [B] 
trubky odvodňovačů: 0,083=0.083 [C] 
A+B+C=0.995 [D]</t>
  </si>
  <si>
    <t>42194B</t>
  </si>
  <si>
    <t>MOSTNÍ NOSNÉ DESKOVÉ KONSTR Z OCELI S 355</t>
  </si>
  <si>
    <t>hlavy mikropilot</t>
  </si>
  <si>
    <t>1,397=1.397 [A]</t>
  </si>
  <si>
    <t>dodávka  nosná konstrukce</t>
  </si>
  <si>
    <t>88,183=88.183 [A]</t>
  </si>
  <si>
    <t>428731</t>
  </si>
  <si>
    <t>KALOTOVÉ LOŽISKO PRO ZATÍŽ. DO 5MN</t>
  </si>
  <si>
    <t>kalotová ložiska, svislé zatížení do 5 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</si>
  <si>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</si>
  <si>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pod izolací: 2*13,5=27.000 [A]</t>
  </si>
  <si>
    <t>dlažby: 1,5*0,2*6*4=7.200 [B]</t>
  </si>
  <si>
    <t>45147</t>
  </si>
  <si>
    <t>PODKL A VÝPLŇ VRSTVY Z MALTY PLASTICKÉ</t>
  </si>
  <si>
    <t>polymermalta požadovaných vlastností včetně aplikace a veškerých pomůcek pro aplikaci    
podlití ložisek tl. min. 15 mm.</t>
  </si>
  <si>
    <t>podlití ložisek vč zálivky trnů dolní desky 4*0,02*0,8*1,0+0,05*0,05*0,1*8*4=0.072 [A] 
podlití desek pro ložiska: (0,44*0,44*0,03+0,05*0,05*0,1*4)*4=0.027 [B] 
a+b=0.099 [C]</t>
  </si>
  <si>
    <t>zásyp mezi izolací a štěrkovým ložem, frakce 16/32, hutněný po vrstvách max. 300 mm</t>
  </si>
  <si>
    <t>v prostoru drenáže 4*(13,5+9)*0,5*2=90.000 [B]</t>
  </si>
  <si>
    <t>46321</t>
  </si>
  <si>
    <t>ROVNANINA Z LOMOVÉHO KAMENE</t>
  </si>
  <si>
    <t>Rovnanina z lomového kamene za ruby opěr</t>
  </si>
  <si>
    <t>0,7*1,9*6,78*2=18.035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</si>
  <si>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</si>
  <si>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1,5*0,25*6*4=9.000 [A]</t>
  </si>
  <si>
    <t>R42194B</t>
  </si>
  <si>
    <t>MOSTNÍ NOSNÉ DESKOVÉ KONSTR Z OCELI S 355 - montáž, doprava a osazení</t>
  </si>
  <si>
    <t>montáž dílců nosné konstrukce pomocí jeřábu, svaření do jednoho celku, přesun konstrukce, spuštění na ložiska,...     
včetně všech pomocných a podpůrných konstrukcí</t>
  </si>
  <si>
    <t>88,183+0,876+0,036+0,083=89.178 [A]</t>
  </si>
  <si>
    <t>O1: 12,9=12.900 [A] 
O2: 14,5=14.500 [B] 
Křídlo O1: 13,4=13.400 [C] 
Křídlo O2: 15,7=15.700 [D] 
a+b+c+d=56.500 [E]</t>
  </si>
  <si>
    <t>702112</t>
  </si>
  <si>
    <t>KABELOVÝ ŽLAB ZEMNÍ VČETNĚ KRYTU SVĚTLÉ ŠÍŘKY PŘES 120 DO 250 MM</t>
  </si>
  <si>
    <t>2*12+25=49.000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</si>
  <si>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</si>
  <si>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ALP+2xALN</t>
  </si>
  <si>
    <t>křídla: (3+0,5*(0,8+3+0,8))*4=21.200 [A] 
zasypané části žb říms: (2+2,5+0,4)*0,23*4=4.508 [B] 
a+b=25.708 [C]</t>
  </si>
  <si>
    <t>711212</t>
  </si>
  <si>
    <t>IZOLACE ZVLÁŠT KONSTR PROTI ZEM VLHK ASFALT PÁSY</t>
  </si>
  <si>
    <t>Místa přechodu křídel se zásypem a novým úložným prahem budou pod NAIP překryta izolačními pásy modifikovanými SBS šířky 0,5 m.</t>
  </si>
  <si>
    <t>2*0,5*7=7.000 [A]</t>
  </si>
  <si>
    <t>711415</t>
  </si>
  <si>
    <t>IZOLACE MOSTOVEK CELOPLOŠ POLYMERNÍ</t>
  </si>
  <si>
    <t>Izolace typ A - bezešvá izolace žlabu kolejového lože</t>
  </si>
  <si>
    <t>7,8*22,8=177.840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</si>
  <si>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</si>
  <si>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geotextilie ve skladbě C,D,E + A</t>
  </si>
  <si>
    <t>A: žlab KL 7,8*22,8=177.840 [F] 
C: (0,4+0,55)*1*4=3.800 [A] 
D: závěrnné zdi 3*6,8*2=40.800 [B] 
D: křídla: 5,1*4=20.400 [C] 
E: 2,5*13,5*2=67.500 [D] 
Celkem: F+A+B+C+D=310.340 [G]</t>
  </si>
  <si>
    <t>711518</t>
  </si>
  <si>
    <t>OCHRANA IZOLACE V PODZEMÍ Z PRYŽÍ</t>
  </si>
  <si>
    <t>Skladba A - ochranná vrstva izolace KL</t>
  </si>
  <si>
    <t>783161</t>
  </si>
  <si>
    <t>PROTIKOROZ OCHRANA OK KOMBIN POVLAKEM S NÁSTŘIKEM METALIZACÍ</t>
  </si>
  <si>
    <t>ŽSP + ONS 02, hlavní nosná konstrukce mimo žlabu štěrkového lože a uzavřených částí konstrukce, ložiska a mostní závěry</t>
  </si>
  <si>
    <t>883=883.000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</si>
  <si>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</si>
  <si>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ŽSP + ONS 02, žlaby IS, zábradlí na NK a podlahové plechy</t>
  </si>
  <si>
    <t>zábradlí na nK 36=36.000 [A]</t>
  </si>
  <si>
    <t>R711132</t>
  </si>
  <si>
    <t>a</t>
  </si>
  <si>
    <t>NAIP spodní stavby (skladba B) včetně přípravy povrchu a penetračních nátěrů</t>
  </si>
  <si>
    <t>1*6,2*2=12.400 [A]</t>
  </si>
  <si>
    <t>b</t>
  </si>
  <si>
    <t>NAIP spodní stavby  (skladba C) včetně přípravy povrchu a penetračních nátěrů, včetně kotvení - nerez pásky 50x5 mm včetně vrutů a zatmelení</t>
  </si>
  <si>
    <t>C: (0,4+0,55)*1*4=3.800 [A]</t>
  </si>
  <si>
    <t>c</t>
  </si>
  <si>
    <t>NAIP spodní stavby (skladba D) včetně přípravy povrchu a penetračních nátěrů, včetně kotvení - nerez pásky 50x5 mm včetně vrutů a zatmelení</t>
  </si>
  <si>
    <t>závěrnné zdi 3*6,8*2=40.800 [A] 
křídla: 5,1*4=20.400 [B] 
a+b=61.200 [C]</t>
  </si>
  <si>
    <t>d</t>
  </si>
  <si>
    <t>NAIP spodní stavby  (skladba E) včetně podkladu</t>
  </si>
  <si>
    <t>E: 2,5*13,5*2=67.500 [D]</t>
  </si>
  <si>
    <t>R71151</t>
  </si>
  <si>
    <t>OCHRANA IZOLACE V PODZEMÍ</t>
  </si>
  <si>
    <t>tvrdá ochrana izolace ve skladbě B z C25/30 tl. 50 mm včetně vyztužení KARI sítí</t>
  </si>
  <si>
    <t>Skladba D - Ochrana izolace desky XPS tl. 50mm</t>
  </si>
  <si>
    <t>D:  
závěrnné zdi 3*6,8*2=40.800 [A] 
křídla: 5,1*4=20.400 [B] 
a+b=61.200 [C]</t>
  </si>
  <si>
    <t>R742252</t>
  </si>
  <si>
    <t>VEDENÍ VENKOVNÍ NN, OMEZOVAČ PŘEPĚTÍ</t>
  </si>
  <si>
    <t>Jistkříště na O1 - kompletní dodávka + zapojení.</t>
  </si>
  <si>
    <t>1=1.000 [A]</t>
  </si>
  <si>
    <t>1. Položka obsahuje:  
 – upevnění vč. veškerého příslušenství  
2. Položka neobsahuje:  
 X  
3. Způsob měření:  
Udává se počet kusů kompletní konstrukce nebo práce.</t>
  </si>
  <si>
    <t>93152</t>
  </si>
  <si>
    <t>MOSTNÍ ZÁVĚRY POVRCHOVÉ POSUN DO 100MM</t>
  </si>
  <si>
    <t>Jednolamelový závěr s gumovým těsněním RS80 (O1 i O2) s úpravou pro železniční mosty s krycí pryžovou deskou.   
Jeden profil MZ přivařen k OK, druhý zabetonován do závěrné zídky opěry.</t>
  </si>
  <si>
    <t>7,5*2=15.000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</si>
  <si>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</si>
  <si>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</si>
  <si>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</si>
  <si>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potřebná zátěž bude vyvozena 2 x jeřáb EDK750 - 2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</si>
  <si>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</si>
  <si>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93650</t>
  </si>
  <si>
    <t>Deska se zhotovitelem mostu -1ks, desky pro osazení lisu - 4 ks, deska s povodňovou značkou na opěrách s výškou povodně r. 1956 - 2ks</t>
  </si>
  <si>
    <t>výpustní otvory v hl. nosnících nerez 1.4301</t>
  </si>
  <si>
    <t>(12,9+14,5+13,4+15,7)*1,2*1,2*2=162.720 [A]</t>
  </si>
  <si>
    <t>(12,9+14,5+13,4+15,7)*1,2*1,2=81.360 [A]</t>
  </si>
  <si>
    <t>otryskání zdiva opěr křemičitým pískem po spárování   
výměra celkové plochy spárování + 20 %</t>
  </si>
  <si>
    <t>20*2*2*2=160.000 [A]</t>
  </si>
  <si>
    <t>odbourání vrchní části opěr a křídel, rozebraný kámen opětovně nevyužitý</t>
  </si>
  <si>
    <t>O1: 2,1*0,6*2+4,4*6,61=31.604 [A] 
O2: 2,1*0,6*2+4,4*6,65=31.780 [B] 
a+b=63.384 [C] 
C-4=59.384 [D]</t>
  </si>
  <si>
    <t>967864</t>
  </si>
  <si>
    <t>VYBOURÁNÍ MOST LOŽISEK Z OCELI (OCELOLITINY)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</si>
  <si>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</si>
  <si>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staré nosné konstrukce    
bez kovového mostního vybavení - zábradlí, podlahy, ložiska  
odhad hmotnosti dle přílohy 14 předpisu SŽDC S5 Správa mostních objektů</t>
  </si>
  <si>
    <t xml:space="preserve">  SO 11-20-03</t>
  </si>
  <si>
    <t>Most v ev. km 72,721</t>
  </si>
  <si>
    <t>SO 11-20-03</t>
  </si>
  <si>
    <t>Pasportizace (fotodokumentace, video) zařízení staveniště a přístupových cest (polní cesta)</t>
  </si>
  <si>
    <t>03310</t>
  </si>
  <si>
    <t>SLUŽBY ZAJIŠŤUJÍCÍ STAVENIŠTNÍ DOPRAVU</t>
  </si>
  <si>
    <t>ztížené podmínky dopravy materiálu k mostu v souvislosti na ostatní stavební objekty</t>
  </si>
  <si>
    <t>zahrnuje objednatelem povolené náklady na služby pro zhotovitele</t>
  </si>
  <si>
    <t>zemina opětovně nepoužitá  
EVIDENČNÍ POLOŽKA: Neoceňovat V SO/PS, POLOŽKA SE OCEŇUJE V SO 90-90</t>
  </si>
  <si>
    <t>(38,71+40,04+166,797)*1,8=441.985 [A]</t>
  </si>
  <si>
    <t>(18,126+18,264-4)=32.390 [A]</t>
  </si>
  <si>
    <t>úprava přístupu k objektu mostu z ulice třídy Míru, náklady na pronájem a užívání přístupových cest</t>
  </si>
  <si>
    <t>výkopy opěra O1: 3,5*(2,11+6,7+2,25)=38.710 [A] 
výkopa opěra O2: 3,65*(2,14+6,67+2,16)=40.041 [B] 
pilíř: 5,2*2*(12.43+17,68)+19,3*11,25=530.269 [C] 
Celkem: A+B+C=609.020 [D]</t>
  </si>
  <si>
    <t>2*0,59*9,6=11.328 [A]</t>
  </si>
  <si>
    <t>1000=1 000.000 [A]</t>
  </si>
  <si>
    <t>1,25*(36,7+51+50,8+37,7)=220.250 [A]</t>
  </si>
  <si>
    <t>184B13</t>
  </si>
  <si>
    <t>VYSAZOVÁNÍ STROMŮ LISTNATÝCH S BALEM OBVOD KMENE DO 12CM, PODCHOZÍ VÝŠ MIN 2,2M</t>
  </si>
  <si>
    <t>Náhradní výsadba  nových stromů 10 ks listnatých dřevin dub letní, javor mléč, na pozemku Povodí Vltavy nebo města Tachov. Stavebník zajistí následnou odborné péče vysázených stromů po dobu 5 let dle požadavku MÚ Tachov, odbor životního prostředí. Tato péče může být zajištěna např. smluvně mezi vlastníkem pozemku a stavebníkem, že po výsadbě bez úhrady se o ně bude následně starat.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</si>
  <si>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</si>
  <si>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2*11,55=23.100 [B]</t>
  </si>
  <si>
    <t>9*32=288.000 [A]</t>
  </si>
  <si>
    <t>vrty pro spřažení římsy průměr 22 mm</t>
  </si>
  <si>
    <t>římsa 44*0,95=41.800 [A]</t>
  </si>
  <si>
    <t>3,2*32=102.400 [A]</t>
  </si>
  <si>
    <t>injektáž opěr 160+160=320.000 [D]</t>
  </si>
  <si>
    <t>5,4*32=172.800 [A]</t>
  </si>
  <si>
    <t>88,9*0,1+87,5*0,1=17.640 [A]</t>
  </si>
  <si>
    <t>na NK a křídlech14,4+1,7=16.100 [A] 
na kamenných křídlech: 2,3=2.300 [B] 
a+b=18.400 [C]</t>
  </si>
  <si>
    <t>na NK: 2,272=2.272 [A] 
na kam. křídlech 0,514=0.514 [B] 
a+b=2.786 [C]</t>
  </si>
  <si>
    <t>O1: 10,1=10.100 [A] 
O2: 10,1=10.100 [B] 
a+b=20.200 [C]</t>
  </si>
  <si>
    <t>1,903+1,893=3.796 [A]</t>
  </si>
  <si>
    <t>334125</t>
  </si>
  <si>
    <t>MOSTNÍ PILÍŘE A STATIVA Z DÍLCŮ ŽELEZOBETON DO C30/37</t>
  </si>
  <si>
    <t>základ: 6,74*10,25=69.085 [A] 
dřík: 8,2*3,63=29.766 [B] 
UP - stativo: 4,54*2=9.080 [C] 
a+b+c=107.931 [D]</t>
  </si>
  <si>
    <t>334213</t>
  </si>
  <si>
    <t>OBKLAD MOST PILÍŘŮ Z LOM KAMENE</t>
  </si>
  <si>
    <t>57,5*0,2=11.500 [A]</t>
  </si>
  <si>
    <t>33436</t>
  </si>
  <si>
    <t>VÝZTUŽ MOST PILÍŘŮ A STATIV Z OCELI</t>
  </si>
  <si>
    <t>17,706+3,812=21.518 [A]</t>
  </si>
  <si>
    <t>1377=1 377.000 [A]</t>
  </si>
  <si>
    <t>421325</t>
  </si>
  <si>
    <t>MOSTNÍ NOSNÉ DESKOVÉ KONSTRUKCE ZE ŽELEZOBETONU C30/37</t>
  </si>
  <si>
    <t>Deska NK.</t>
  </si>
  <si>
    <t>(2,32*12,35)*2=57.304 [A] 
(0,44*5,75)*2=5.060 [B] 
(0,67*5,75)*1=3.853 [C] 
a+b+c=66.217 [D]</t>
  </si>
  <si>
    <t>421365</t>
  </si>
  <si>
    <t>VÝZTUŽ MOSTNÍ DESKOVÉ KONSTRUKCE Z OCELI 10505, B500B</t>
  </si>
  <si>
    <t>Výztuž desky NK.</t>
  </si>
  <si>
    <t>10,0064=10.006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</si>
  <si>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</si>
  <si>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dodávka včetně dopravy na stavbu</t>
  </si>
  <si>
    <t>zábradlí:1,378=1.378 [A] 
montážní tyče: 0,159+0,176+0,0729+0,073=0.481 [B] 
A+B=1.859 [C]</t>
  </si>
  <si>
    <t>37,475=37.475 [A]</t>
  </si>
  <si>
    <t>pod izolací: 2*(0,65*11,1)=14.430 [A] 
pilíř: 62,4*0,15=9.360 [B] 
a+b=23.790 [C]</t>
  </si>
  <si>
    <t>dlažby: (1,25*(7,1+7,2+7,4+7,4))*0,15=5.456 [B]</t>
  </si>
  <si>
    <t>do ozubů 0,03*5,85*0,25*3=0.132 [A]</t>
  </si>
  <si>
    <t>za O1 2,1*5,6+(0,58+0,21)*3=14.130 [A] 
za O2: 2,2*5,6+(0,58+0,21)*3=14.690 [B] 
a+b=28.820 [C]</t>
  </si>
  <si>
    <t>1,25*(7,1+7,2+7,4+7,4)*0,2=7.275 [A]</t>
  </si>
  <si>
    <t>montáž dílců nosné konstrukce pomocí jeřábu, svaření do jednoho celku, přesun konstrukce, spuštění  
včetně všech pomocných a podpůrných konstrukcí</t>
  </si>
  <si>
    <t>1,980+37,475=39.455 [A]</t>
  </si>
  <si>
    <t>O1: 17,4=17.400 [A] 
O2: 17,6=17.600 [B] 
Křídlo O1: 14,9=14.900 [C] 
Křídlo O2: 15=15.000 [D] 
a+b+c+d=64.900 [E]</t>
  </si>
  <si>
    <t>základ pilíře: 2*(3,2*7,25)+2*(3,25*5)=78.900 [A] 
křídla: 
O1+ O2 vpravo: 2*(0,35*2,58)+2,05+2,09=5.946 [B] 
O1+O2 vlevo: 2*(0,35*2,63)+1,8+1,84=5.481 [C] 
a+b+c=90.327 [D]</t>
  </si>
  <si>
    <t>geotextilie ve skladbě C,D,E</t>
  </si>
  <si>
    <t>274,97+5,98=280.950 [A] 
přechodová oblast svah: 2*(1,3*11,1)=28.860 [B] 
a+b=309.810 [C]</t>
  </si>
  <si>
    <t>ŽSP + ONS 02, hlavní nosná konstrukce  ložiska</t>
  </si>
  <si>
    <t>193=193.000 [A]</t>
  </si>
  <si>
    <t>783162</t>
  </si>
  <si>
    <t>PROTIKOROZ OCHRANA OK KOMBIN POVLAKEM SE ŽÁR ZINK PONOREM</t>
  </si>
  <si>
    <t>zábradlí na nk 54=54.000 [A]</t>
  </si>
  <si>
    <t>NAIP mostovky NK  (skladba A,B) včetně přípravy povrchu a penetračních nátěrů, včetně kotvení - nerez pásky 50x5 mm včetně vrutů a zatmelení</t>
  </si>
  <si>
    <t>6,25*24,8+2*0,41*5,75*1,15=160.422 [A]</t>
  </si>
  <si>
    <t>NAIP spodní stavby  (skladba C+D+E+F) včetně přípravy povrchu a penetračních nátěrů, včetně kotvení - nerez pásky 50x5 mm včetně vrutů a zatmelení</t>
  </si>
  <si>
    <t>UP: 2*(0,87*5,59)=9.727 [A] 
na rubu křídel: 2*(3,72+3,61)=14.660 [B] 
pod drenážemi: 2*(2,33*11,8)=54.988 [C] 
a+b+c=79.375 [D] 
d*1,15=91.281 [E]</t>
  </si>
  <si>
    <t>tvrdá ochrana izolace ve skladbě A z C25/30 tl. 50 mm včetně vyztužení KARI sítí</t>
  </si>
  <si>
    <t>5,62*24,4=137.128 [A]</t>
  </si>
  <si>
    <t>čelo NK +UP: 2*(1,5*5,75)=17.250 [A] 
ruby křídel: 2*(3,72+3,61)=14.660 [B] 
a+b=31.910 [C]</t>
  </si>
  <si>
    <t>(17,4+17,6+14,9+15)*2=129.800 [A]</t>
  </si>
  <si>
    <t>(17,4+17,6+14,9+15)=64.900 [A]</t>
  </si>
  <si>
    <t>O1: 2,52*6,7+(1,43*2,11*0,5+2,25*1,42*0,5)*0,4=18.126 [A] 
O2: 2,55*6,67+(1.51*2.14*0.5+2.16*1.41*0.5)*0.4=18.264 [B] 
a+b=36.390 [C] 
C-4=32.390 [D]</t>
  </si>
  <si>
    <t>Deska se zhotovitelem mostu, DESKY PRO OSAZENÍ LISU</t>
  </si>
  <si>
    <t>destičky pro měření bludných proudů</t>
  </si>
  <si>
    <t>D.2.1.5</t>
  </si>
  <si>
    <t>Ostatní inženýrské objekty - přeložky kabelů</t>
  </si>
  <si>
    <t xml:space="preserve">  SO 11-30-01</t>
  </si>
  <si>
    <t>Přeložka kabelu SSZT</t>
  </si>
  <si>
    <t>SO 11-30-01</t>
  </si>
  <si>
    <t>02730</t>
  </si>
  <si>
    <t>POMOC PRÁCE ZŘÍZ NEBO ZAJIŠŤ OCHRANU INŽENÝRSKÝCH SÍTÍ</t>
  </si>
  <si>
    <t>Společný provizorní převěs dl. 22 m,  
 platí pro SO 11-30-01 a  SO 11-30-02</t>
  </si>
  <si>
    <t>Provizorní převěs dl. 22,0 m 
1=1,000 [A]</t>
  </si>
  <si>
    <t>popis položky: odkopávky včetně společné trasy s SO 11-30-02 
výkaz výměr120 m x 0,40 x 0,8 - trasy mimo mostní konstrukce 
100*0,40*0,8=32.000 [A] 
20*0,40*0,8=6.400 [B] 
a+b=38.400 [C]</t>
  </si>
  <si>
    <t>17411</t>
  </si>
  <si>
    <t>ZÁSYP JAM A RÝH ZEMINOU SE ZHUTNĚNÍM</t>
  </si>
  <si>
    <t>zásyp kabelové trasy vykopaným materiálem</t>
  </si>
  <si>
    <t>zásyp společné trasy s SO 11-30-02 
výkaz výměr120 m x 0,40 x 0,8 - trasy mimo mostní konstrukce 
100*0,40*0,8=32.000 [A] 
20*0,40*0,8=6.400 [B] 
a+b=38.400 [C]</t>
  </si>
  <si>
    <t>Technická specifikace položky odpovídá příslušné cenové soustavě</t>
  </si>
  <si>
    <t>PSV - montážní práce</t>
  </si>
  <si>
    <t>701005</t>
  </si>
  <si>
    <t>VYHLEDÁVACÍ MARKER ZEMNÍ S MOŽNOSTÍ ZÁPISU</t>
  </si>
  <si>
    <t>obě strany mostu a místa uložených rezerv</t>
  </si>
  <si>
    <t>4*4=16.000 [A]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</si>
  <si>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</si>
  <si>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provizorní ochrana kabelového vedení po dobu výstavby</t>
  </si>
  <si>
    <t>22=22.000 [A] 
100=100.000 [B] 
20=20.000 [C] 
a+b+c=142.000 [D]</t>
  </si>
  <si>
    <t>1. Položka obsahuje:  
 – přípravu podkladu pro osazení  
2. Položka neobsahuje:  
 X  
3. Způsob měření:  
Měří se metr délkový.</t>
  </si>
  <si>
    <t>702312</t>
  </si>
  <si>
    <t>ZAKRYTÍ KABELŮ VÝSTRAŽNOU FÓLIÍ ŠÍŘKY PŘES 20 DO 40 CM</t>
  </si>
  <si>
    <t>dl 120 m 
120=120.000 [A]</t>
  </si>
  <si>
    <t>1. Položka obsahuje:  
 – dodávku a montáž fólie  
 – přípravu podkladu pro osazení  
2. Položka neobsahuje:  
 X  
3. Způsob měření:  
Měří se metr délkový.</t>
  </si>
  <si>
    <t>702903</t>
  </si>
  <si>
    <t>ZASYPÁNÍ KABELOVÉHO ŽLABU VRSTVOU Z PŘESÁTÉHO PÍSKU ČI VÝKOPKU SVĚTLÉ ŠÍŘKY PŘES 250 MM</t>
  </si>
  <si>
    <t>120=120.000 [A]</t>
  </si>
  <si>
    <t>1. Položka obsahuje:  
 – veškeré zemní práce včetně dodání zásypového materiálu  
2. Položka neobsahuje:  
 X  
3. Způsob měření:  
Měří se metr délkový.</t>
  </si>
  <si>
    <t>75E127</t>
  </si>
  <si>
    <t>CELKOVÁ PROHLÍDKA ZAŘÍZENÍ A VYHOTOVENÍ REVIZNÍ ZPRÁVY</t>
  </si>
  <si>
    <t>popis položky</t>
  </si>
  <si>
    <t>výkaz výměr: 2 pracovní dny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</si>
  <si>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</si>
  <si>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</si>
  <si>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</si>
  <si>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24=24.000 [A]</t>
  </si>
  <si>
    <t>R742P17</t>
  </si>
  <si>
    <t>VYHLEDÁNÍ STÁVAJÍCÍHO KABELU (MĚŘENÍ, SONDA)</t>
  </si>
  <si>
    <t>Vyhledání stávající trasy, rozbalení rezervy, manipulace s kabelem</t>
  </si>
  <si>
    <t xml:space="preserve">  SO 11-30-02</t>
  </si>
  <si>
    <t>Přeložka kabelu SŽT</t>
  </si>
  <si>
    <t>SO 11-30-02</t>
  </si>
  <si>
    <t>popis položky: obě strany mostů a tunelu</t>
  </si>
  <si>
    <t>výkaz výměr 4=4.000 [A]</t>
  </si>
  <si>
    <t>popis položky: trasy mimo mostní konstrukci</t>
  </si>
  <si>
    <t>výkaz výměr: 360 m</t>
  </si>
  <si>
    <t>702902</t>
  </si>
  <si>
    <t>ZASYPÁNÍ KABELOVÉHO ŽLABU VRSTVOU Z PŘESÁTÉHO PÍSKU SVĚTLÉ ŠÍŘKY PŘES 120 DO 250 MM</t>
  </si>
  <si>
    <t>709110</t>
  </si>
  <si>
    <t>PROVIZORNÍ ZAJIŠTĚNÍ KABELU VE VÝKOPU</t>
  </si>
  <si>
    <t>popis položky: pomocné práce při provizorním stavu</t>
  </si>
  <si>
    <t>709611</t>
  </si>
  <si>
    <t>DEMONTÁŽ KABELOVÉHO ŽLABU/LIŠTY VČETNĚ KRYTU</t>
  </si>
  <si>
    <t>popis položky: stávající trasy na mostě SO 11-20-02</t>
  </si>
  <si>
    <t>22=22.000 [A]</t>
  </si>
  <si>
    <t>709612</t>
  </si>
  <si>
    <t>DEMONTÁŽ CHRÁNIČKY/TRUBKY</t>
  </si>
  <si>
    <t>popis položky: stávající trasy na moste SO 11-20-02</t>
  </si>
  <si>
    <t>3*20=60.000 [A]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</si>
  <si>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</si>
  <si>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75IJ12</t>
  </si>
  <si>
    <t>MĚŘENÍ JEDNOSMĚRNÉ NA SDĚLOVACÍM KABELU</t>
  </si>
  <si>
    <t>1. Položka obsahuje:  
 – kompletní zřízení vývodu pro měření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</si>
  <si>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popis položky: obě strany mostů a tunelu, spojky</t>
  </si>
  <si>
    <t>899612</t>
  </si>
  <si>
    <t>ZKOUŠKA VODOTĚSNOSTI POTRUBÍ DN DO 80MM</t>
  </si>
  <si>
    <t>napojení chrániček - kontrola těsnosti</t>
  </si>
  <si>
    <t>3*25=75.000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</si>
  <si>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</si>
  <si>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</si>
  <si>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</si>
  <si>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</si>
  <si>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</si>
  <si>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</si>
  <si>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</si>
  <si>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</si>
  <si>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</si>
  <si>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</si>
  <si>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</si>
  <si>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</si>
  <si>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</si>
  <si>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</si>
  <si>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</si>
  <si>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</si>
  <si>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</si>
  <si>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</si>
  <si>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</si>
  <si>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VSEOB005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</si>
  <si>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</si>
  <si>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</si>
  <si>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</si>
  <si>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</si>
  <si>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</si>
  <si>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</si>
  <si>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VSEOB004</t>
  </si>
  <si>
    <t>Publicita</t>
  </si>
  <si>
    <t>VSEOB007</t>
  </si>
  <si>
    <t>Nájmy hrazené zhotovitelem stavby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</si>
  <si>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</si>
  <si>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</si>
  <si>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</si>
  <si>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SO 90-90</t>
  </si>
  <si>
    <t>Likvidace odpadů</t>
  </si>
  <si>
    <t>SO 90-90</t>
  </si>
  <si>
    <t>R015112a</t>
  </si>
  <si>
    <t>POPLATKY ZA LIKVIDACI ODPADŮ NEKONTAMINOVANÝCH - 17 05 04  VYTĚŽENÉ ZEMINY A HORNINY -  II. TŘÍDA TĚŽITELNOSTI VČETNĚ DOPRAVY</t>
  </si>
  <si>
    <t>70% odpadu odvezeno k recyklaci</t>
  </si>
  <si>
    <t>SO 11-11-01: 2339=2 339.000 [A] 
SO 11-20-01: 1757,268=1 757.268 [B] 
SO 11-20-02: 246,222=246.222 [C] 
SO 11-20-03: 441,985=441.985 [D] 
(a+b+c+d)*0,7=3 349.133 [E]</t>
  </si>
  <si>
    <t>R015112b</t>
  </si>
  <si>
    <t>30% odpadu uloženo na skládku</t>
  </si>
  <si>
    <t>SO 11-11-01: 2339=2 339.000 [A] 
SO 11-20-01: 1757,268=1 757.268 [B] 
SO 11-20-02: 246,222=246.222 [C] 
SO 11-20-03: 441,985=441.985 [D] 
(a+b+c+d)*0,3=1 435.343 [E]</t>
  </si>
  <si>
    <t>POPLATKY ZA LIKVIDACI ODPADŮ NEKONTAMINOVANÝCH - 17 01 02  STAVEBNÍ A DEMOLIČNÍ SUŤ (CIHLY) VČETNĚ DOPRAVY</t>
  </si>
  <si>
    <t>SO 11-20-01: 87,5=87.500 [A] 
SO 11-20-02: 59,4=59.400 [B] 
SO 11-20-03: 32,4=32.400 [C] 
a+b+c=179.300 [D]</t>
  </si>
  <si>
    <t>POPLATKY ZA LIKVIDACI ODPADŮ NEKONTAMINOVANÝCH - 17 01 01  BETON Z DEMOLIC OBJEKTŮ, ZÁKLADŮ TV VČETNĚ DOPRAVY</t>
  </si>
  <si>
    <t>SO 11-10-01: 12+0,952=12.952 [A]</t>
  </si>
  <si>
    <t>POPLATKY ZA LIKVIDACI ODPADŮ NEKONTAMINOVANÝCH - 17 05 08  ŠTĚRK Z KOLEJIŠTĚ (ODPAD PO RECYKLACI) VČETNĚ DOPRAVY</t>
  </si>
  <si>
    <t>SO 11-10-01: 1037*1,8=1 866.600 [A]</t>
  </si>
  <si>
    <t>POPLATKY ZA LIKVIDACI ODPADŮ NEKONTAMINOVANÝCH - 17 02 03  POLYETYLÉNOVÉ  PODLOŽKY (ŽEL. SVRŠEK) VČETNĚ DOPRAVY</t>
  </si>
  <si>
    <t>SO 11-10-01: 
75*4*0,00008=0.024 [A] 
397*2*0,00008=0.064 [B] 
A+B=0.088 [C]</t>
  </si>
  <si>
    <t>POPLATKY ZA LIKVIDACI ODPADŮ NEKONTAMINOVANÝCH - 07 02 99  PRYŽOVÉ PODLOŽKY (ŽEL. SVRŠEK) VČETNĚ DOPRAVY</t>
  </si>
  <si>
    <t>SO 11-10-01: 
(75+397)*2*0,00016=0.151 [A]</t>
  </si>
  <si>
    <t>POPLATKY ZA LIKVIDACI ODPADŮ NEBEZPEČNÝCH - 17 02 04*  ŽELEZNIČNÍ PRAŽCE DŘEVĚNÉ VČETNĚ DOPRAVY</t>
  </si>
  <si>
    <t>SO 11-10-01: 
75*0,128=9.600 [A] 
397*0,09=35.730 [B] 
A+B=45.330 [C]</t>
  </si>
  <si>
    <t>POPLATKY ZA LIKVIDACI ODPADŮ NEBEZPEČNÝCH - 17 02 04*  ŽELEZNIČNÍ PRAŽCE DŘEVĚNÉ - MOSTNICE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</si>
</sst>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0+C10+C13+C17+C20+C22</f>
      </c>
    </row>
    <row r="7" spans="2:3" ht="12.75" customHeight="1">
      <c r="B7" s="8" t="s">
        <v>7</v>
      </c>
      <c s="10">
        <f>0+E10+E13+E17+E20+E22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'SK 11-00-02'!K8+'SK 11-00-02'!M8</f>
      </c>
      <c s="14">
        <f>C11*0.21</f>
      </c>
      <c s="14">
        <f>C11+D11</f>
      </c>
      <c s="13">
        <f>'SK 11-00-02'!T7</f>
      </c>
    </row>
    <row r="12" spans="1:6" ht="12.75">
      <c r="A12" s="11" t="s">
        <v>356</v>
      </c>
      <c s="12" t="s">
        <v>357</v>
      </c>
      <c s="14">
        <f>'SO 11-10-01.01'!K8+'SO 11-10-01.01'!M8</f>
      </c>
      <c s="14">
        <f>C12*0.21</f>
      </c>
      <c s="14">
        <f>C12+D12</f>
      </c>
      <c s="13">
        <f>'SO 11-10-01.01'!T7</f>
      </c>
    </row>
    <row r="13" spans="1:6" ht="12.75">
      <c r="A13" s="11" t="s">
        <v>363</v>
      </c>
      <c s="12" t="s">
        <v>364</v>
      </c>
      <c s="14">
        <f>0+C14+C15+C16</f>
      </c>
      <c s="14">
        <f>C13*0.21</f>
      </c>
      <c s="14">
        <f>0+E14+E15+E16</f>
      </c>
      <c s="13">
        <f>0+F14+F15+F16</f>
      </c>
    </row>
    <row r="14" spans="1:6" ht="12.75">
      <c r="A14" s="11" t="s">
        <v>365</v>
      </c>
      <c s="12" t="s">
        <v>366</v>
      </c>
      <c s="14">
        <f>'SO 11-20-01'!K8+'SO 11-20-01'!M8</f>
      </c>
      <c s="14">
        <f>C14*0.21</f>
      </c>
      <c s="14">
        <f>C14+D14</f>
      </c>
      <c s="13">
        <f>'SO 11-20-01'!T7</f>
      </c>
    </row>
    <row r="15" spans="1:6" ht="12.75">
      <c r="A15" s="11" t="s">
        <v>563</v>
      </c>
      <c s="12" t="s">
        <v>564</v>
      </c>
      <c s="14">
        <f>'SO 11-20-02'!K8+'SO 11-20-02'!M8</f>
      </c>
      <c s="14">
        <f>C15*0.21</f>
      </c>
      <c s="14">
        <f>C15+D15</f>
      </c>
      <c s="13">
        <f>'SO 11-20-02'!T7</f>
      </c>
    </row>
    <row r="16" spans="1:6" ht="12.75">
      <c r="A16" s="11" t="s">
        <v>733</v>
      </c>
      <c s="12" t="s">
        <v>734</v>
      </c>
      <c s="14">
        <f>'SO 11-20-03'!K8+'SO 11-20-03'!M8</f>
      </c>
      <c s="14">
        <f>C16*0.21</f>
      </c>
      <c s="14">
        <f>C16+D16</f>
      </c>
      <c s="13">
        <f>'SO 11-20-03'!T7</f>
      </c>
    </row>
    <row r="17" spans="1:6" ht="12.75">
      <c r="A17" s="11" t="s">
        <v>815</v>
      </c>
      <c s="12" t="s">
        <v>816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817</v>
      </c>
      <c s="12" t="s">
        <v>818</v>
      </c>
      <c s="14">
        <f>'SO 11-30-01'!K8+'SO 11-30-01'!M8</f>
      </c>
      <c s="14">
        <f>C18*0.21</f>
      </c>
      <c s="14">
        <f>C18+D18</f>
      </c>
      <c s="13">
        <f>'SO 11-30-01'!T7</f>
      </c>
    </row>
    <row r="19" spans="1:6" ht="12.75">
      <c r="A19" s="11" t="s">
        <v>858</v>
      </c>
      <c s="12" t="s">
        <v>859</v>
      </c>
      <c s="14">
        <f>'SO 11-30-02'!K8+'SO 11-30-02'!M8</f>
      </c>
      <c s="14">
        <f>C19*0.21</f>
      </c>
      <c s="14">
        <f>C19+D19</f>
      </c>
      <c s="13">
        <f>'SO 11-30-02'!T7</f>
      </c>
    </row>
    <row r="20" spans="1:6" ht="12.75">
      <c r="A20" s="11" t="s">
        <v>888</v>
      </c>
      <c s="12" t="s">
        <v>889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890</v>
      </c>
      <c s="12" t="s">
        <v>891</v>
      </c>
      <c s="14">
        <f>'SO 98-98'!K8+'SO 98-98'!M8</f>
      </c>
      <c s="14">
        <f>C21*0.21</f>
      </c>
      <c s="14">
        <f>C21+D21</f>
      </c>
      <c s="13">
        <f>'SO 98-98'!T7</f>
      </c>
    </row>
    <row r="22" spans="1:6" ht="12.75">
      <c r="A22" s="11" t="s">
        <v>918</v>
      </c>
      <c s="12" t="s">
        <v>919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920</v>
      </c>
      <c s="12" t="s">
        <v>921</v>
      </c>
      <c s="14">
        <f>'SO 90-90'!K8+'SO 90-90'!M8</f>
      </c>
      <c s="14">
        <f>C23*0.21</f>
      </c>
      <c s="14">
        <f>C23+D23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918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918</v>
      </c>
      <c r="E4" s="26" t="s">
        <v>919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922</v>
      </c>
      <c r="E8" s="30" t="s">
        <v>921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923</v>
      </c>
      <c s="35" t="s">
        <v>52</v>
      </c>
      <c s="6" t="s">
        <v>924</v>
      </c>
      <c s="36" t="s">
        <v>54</v>
      </c>
      <c s="37">
        <v>3349.133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925</v>
      </c>
    </row>
    <row r="12" spans="1:5" ht="63.75">
      <c r="A12" s="35" t="s">
        <v>58</v>
      </c>
      <c r="E12" s="40" t="s">
        <v>926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927</v>
      </c>
      <c s="35" t="s">
        <v>52</v>
      </c>
      <c s="6" t="s">
        <v>924</v>
      </c>
      <c s="36" t="s">
        <v>54</v>
      </c>
      <c s="37">
        <v>1435.343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928</v>
      </c>
    </row>
    <row r="16" spans="1:5" ht="63.75">
      <c r="A16" s="35" t="s">
        <v>58</v>
      </c>
      <c r="E16" s="40" t="s">
        <v>929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381</v>
      </c>
      <c s="35" t="s">
        <v>382</v>
      </c>
      <c s="6" t="s">
        <v>930</v>
      </c>
      <c s="36" t="s">
        <v>54</v>
      </c>
      <c s="37">
        <v>179.3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93</v>
      </c>
    </row>
    <row r="20" spans="1:5" ht="51">
      <c r="A20" s="35" t="s">
        <v>58</v>
      </c>
      <c r="E20" s="40" t="s">
        <v>931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70</v>
      </c>
      <c s="34" t="s">
        <v>62</v>
      </c>
      <c s="35" t="s">
        <v>63</v>
      </c>
      <c s="6" t="s">
        <v>932</v>
      </c>
      <c s="36" t="s">
        <v>54</v>
      </c>
      <c s="37">
        <v>12.952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93</v>
      </c>
    </row>
    <row r="24" spans="1:5" ht="12.75">
      <c r="A24" s="35" t="s">
        <v>58</v>
      </c>
      <c r="E24" s="40" t="s">
        <v>933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75</v>
      </c>
      <c s="34" t="s">
        <v>66</v>
      </c>
      <c s="35" t="s">
        <v>67</v>
      </c>
      <c s="6" t="s">
        <v>934</v>
      </c>
      <c s="36" t="s">
        <v>54</v>
      </c>
      <c s="37">
        <v>1866.6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93</v>
      </c>
    </row>
    <row r="28" spans="1:5" ht="12.75">
      <c r="A28" s="35" t="s">
        <v>58</v>
      </c>
      <c r="E28" s="40" t="s">
        <v>935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80</v>
      </c>
      <c s="34" t="s">
        <v>71</v>
      </c>
      <c s="35" t="s">
        <v>72</v>
      </c>
      <c s="6" t="s">
        <v>936</v>
      </c>
      <c s="36" t="s">
        <v>54</v>
      </c>
      <c s="37">
        <v>0.088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93</v>
      </c>
    </row>
    <row r="32" spans="1:5" ht="51">
      <c r="A32" s="35" t="s">
        <v>58</v>
      </c>
      <c r="E32" s="40" t="s">
        <v>937</v>
      </c>
    </row>
    <row r="33" spans="1:5" ht="12.75">
      <c r="A33" t="s">
        <v>60</v>
      </c>
      <c r="E33" s="39" t="s">
        <v>61</v>
      </c>
    </row>
    <row r="34" spans="1:16" ht="25.5">
      <c r="A34" t="s">
        <v>49</v>
      </c>
      <c s="34" t="s">
        <v>91</v>
      </c>
      <c s="34" t="s">
        <v>76</v>
      </c>
      <c s="35" t="s">
        <v>77</v>
      </c>
      <c s="6" t="s">
        <v>938</v>
      </c>
      <c s="36" t="s">
        <v>54</v>
      </c>
      <c s="37">
        <v>0.151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93</v>
      </c>
    </row>
    <row r="36" spans="1:5" ht="25.5">
      <c r="A36" s="35" t="s">
        <v>58</v>
      </c>
      <c r="E36" s="40" t="s">
        <v>939</v>
      </c>
    </row>
    <row r="37" spans="1:5" ht="12.75">
      <c r="A37" t="s">
        <v>60</v>
      </c>
      <c r="E37" s="39" t="s">
        <v>61</v>
      </c>
    </row>
    <row r="38" spans="1:16" ht="25.5">
      <c r="A38" t="s">
        <v>49</v>
      </c>
      <c s="34" t="s">
        <v>99</v>
      </c>
      <c s="34" t="s">
        <v>81</v>
      </c>
      <c s="35" t="s">
        <v>82</v>
      </c>
      <c s="6" t="s">
        <v>940</v>
      </c>
      <c s="36" t="s">
        <v>54</v>
      </c>
      <c s="37">
        <v>45.33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93</v>
      </c>
    </row>
    <row r="40" spans="1:5" ht="51">
      <c r="A40" s="35" t="s">
        <v>58</v>
      </c>
      <c r="E40" s="40" t="s">
        <v>941</v>
      </c>
    </row>
    <row r="41" spans="1:5" ht="12.75">
      <c r="A41" t="s">
        <v>60</v>
      </c>
      <c r="E41" s="39" t="s">
        <v>61</v>
      </c>
    </row>
    <row r="42" spans="1:16" ht="25.5">
      <c r="A42" t="s">
        <v>49</v>
      </c>
      <c s="34" t="s">
        <v>85</v>
      </c>
      <c s="34" t="s">
        <v>86</v>
      </c>
      <c s="35" t="s">
        <v>87</v>
      </c>
      <c s="6" t="s">
        <v>942</v>
      </c>
      <c s="36" t="s">
        <v>54</v>
      </c>
      <c s="37">
        <v>9.6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93</v>
      </c>
    </row>
    <row r="44" spans="1:5" ht="51">
      <c r="A44" s="35" t="s">
        <v>58</v>
      </c>
      <c r="E44" s="40" t="s">
        <v>89</v>
      </c>
    </row>
    <row r="45" spans="1:5" ht="12.75">
      <c r="A45" t="s">
        <v>60</v>
      </c>
      <c r="E4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COUNTIFS(L8:L281,"=0",A8:A281,"P")+COUNTIFS(L8:L281,"",A8:A281,"P")+SUM(Q8:Q281)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0+J9+J38+J79+J88+J117+J162+J175+J188</f>
      </c>
      <c s="29">
        <f>0+K9+K38+K79+K88+K117+K162+K175+K188</f>
      </c>
      <c s="29">
        <f>0+L9+L38+L79+L88+L117+L162+L175+L188</f>
      </c>
      <c s="29">
        <f>0+M9+M38+M79+M88+M117+M162+M175+M188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2339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62</v>
      </c>
      <c s="35" t="s">
        <v>63</v>
      </c>
      <c s="6" t="s">
        <v>64</v>
      </c>
      <c s="36" t="s">
        <v>54</v>
      </c>
      <c s="37">
        <v>12.942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65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66</v>
      </c>
      <c s="35" t="s">
        <v>67</v>
      </c>
      <c s="6" t="s">
        <v>68</v>
      </c>
      <c s="36" t="s">
        <v>54</v>
      </c>
      <c s="37">
        <v>1866.6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69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70</v>
      </c>
      <c s="34" t="s">
        <v>71</v>
      </c>
      <c s="35" t="s">
        <v>72</v>
      </c>
      <c s="6" t="s">
        <v>73</v>
      </c>
      <c s="36" t="s">
        <v>54</v>
      </c>
      <c s="37">
        <v>0.088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38.25">
      <c r="A24" s="35" t="s">
        <v>58</v>
      </c>
      <c r="E24" s="40" t="s">
        <v>74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75</v>
      </c>
      <c s="34" t="s">
        <v>76</v>
      </c>
      <c s="35" t="s">
        <v>77</v>
      </c>
      <c s="6" t="s">
        <v>78</v>
      </c>
      <c s="36" t="s">
        <v>54</v>
      </c>
      <c s="37">
        <v>0.151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79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80</v>
      </c>
      <c s="34" t="s">
        <v>81</v>
      </c>
      <c s="35" t="s">
        <v>82</v>
      </c>
      <c s="6" t="s">
        <v>83</v>
      </c>
      <c s="36" t="s">
        <v>54</v>
      </c>
      <c s="37">
        <v>45.33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57</v>
      </c>
    </row>
    <row r="32" spans="1:5" ht="38.25">
      <c r="A32" s="35" t="s">
        <v>58</v>
      </c>
      <c r="E32" s="40" t="s">
        <v>84</v>
      </c>
    </row>
    <row r="33" spans="1:5" ht="12.75">
      <c r="A33" t="s">
        <v>60</v>
      </c>
      <c r="E33" s="39" t="s">
        <v>61</v>
      </c>
    </row>
    <row r="34" spans="1:16" ht="25.5">
      <c r="A34" t="s">
        <v>49</v>
      </c>
      <c s="34" t="s">
        <v>85</v>
      </c>
      <c s="34" t="s">
        <v>86</v>
      </c>
      <c s="35" t="s">
        <v>87</v>
      </c>
      <c s="6" t="s">
        <v>88</v>
      </c>
      <c s="36" t="s">
        <v>54</v>
      </c>
      <c s="37">
        <v>9.6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57</v>
      </c>
    </row>
    <row r="36" spans="1:5" ht="51">
      <c r="A36" s="35" t="s">
        <v>58</v>
      </c>
      <c r="E36" s="40" t="s">
        <v>89</v>
      </c>
    </row>
    <row r="37" spans="1:5" ht="12.75">
      <c r="A37" t="s">
        <v>60</v>
      </c>
      <c r="E37" s="39" t="s">
        <v>61</v>
      </c>
    </row>
    <row r="38" spans="1:13" ht="12.75">
      <c r="A38" t="s">
        <v>46</v>
      </c>
      <c r="C38" s="31" t="s">
        <v>50</v>
      </c>
      <c r="E38" s="33" t="s">
        <v>90</v>
      </c>
      <c r="J38" s="32">
        <f>0</f>
      </c>
      <c s="32">
        <f>0</f>
      </c>
      <c s="32">
        <f>0+L39+L43+L47+L51+L55+L59+L63+L67+L71+L75</f>
      </c>
      <c s="32">
        <f>0+M39+M43+M47+M51+M55+M59+M63+M67+M71+M75</f>
      </c>
    </row>
    <row r="39" spans="1:16" ht="12.75">
      <c r="A39" t="s">
        <v>49</v>
      </c>
      <c s="34" t="s">
        <v>91</v>
      </c>
      <c s="34" t="s">
        <v>92</v>
      </c>
      <c s="35" t="s">
        <v>93</v>
      </c>
      <c s="6" t="s">
        <v>94</v>
      </c>
      <c s="36" t="s">
        <v>95</v>
      </c>
      <c s="37">
        <v>1030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27</v>
      </c>
    </row>
    <row r="40" spans="1:5" ht="12.75">
      <c r="A40" s="35" t="s">
        <v>56</v>
      </c>
      <c r="E40" s="39" t="s">
        <v>93</v>
      </c>
    </row>
    <row r="41" spans="1:5" ht="12.75">
      <c r="A41" s="35" t="s">
        <v>58</v>
      </c>
      <c r="E41" s="40" t="s">
        <v>97</v>
      </c>
    </row>
    <row r="42" spans="1:5" ht="369.75">
      <c r="A42" t="s">
        <v>60</v>
      </c>
      <c r="E42" s="39" t="s">
        <v>98</v>
      </c>
    </row>
    <row r="43" spans="1:16" ht="12.75">
      <c r="A43" t="s">
        <v>49</v>
      </c>
      <c s="34" t="s">
        <v>99</v>
      </c>
      <c s="34" t="s">
        <v>100</v>
      </c>
      <c s="35" t="s">
        <v>93</v>
      </c>
      <c s="6" t="s">
        <v>101</v>
      </c>
      <c s="36" t="s">
        <v>95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27</v>
      </c>
    </row>
    <row r="44" spans="1:5" ht="12.75">
      <c r="A44" s="35" t="s">
        <v>56</v>
      </c>
      <c r="E44" s="39" t="s">
        <v>93</v>
      </c>
    </row>
    <row r="45" spans="1:5" ht="12.75">
      <c r="A45" s="35" t="s">
        <v>58</v>
      </c>
      <c r="E45" s="40" t="s">
        <v>93</v>
      </c>
    </row>
    <row r="46" spans="1:5" ht="63.75">
      <c r="A46" t="s">
        <v>60</v>
      </c>
      <c r="E46" s="39" t="s">
        <v>102</v>
      </c>
    </row>
    <row r="47" spans="1:16" ht="12.75">
      <c r="A47" t="s">
        <v>49</v>
      </c>
      <c s="34" t="s">
        <v>103</v>
      </c>
      <c s="34" t="s">
        <v>104</v>
      </c>
      <c s="35" t="s">
        <v>93</v>
      </c>
      <c s="6" t="s">
        <v>105</v>
      </c>
      <c s="36" t="s">
        <v>95</v>
      </c>
      <c s="37">
        <v>71.8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27</v>
      </c>
    </row>
    <row r="48" spans="1:5" ht="12.75">
      <c r="A48" s="35" t="s">
        <v>56</v>
      </c>
      <c r="E48" s="39" t="s">
        <v>93</v>
      </c>
    </row>
    <row r="49" spans="1:5" ht="25.5">
      <c r="A49" s="35" t="s">
        <v>58</v>
      </c>
      <c r="E49" s="40" t="s">
        <v>106</v>
      </c>
    </row>
    <row r="50" spans="1:5" ht="318.75">
      <c r="A50" t="s">
        <v>60</v>
      </c>
      <c r="E50" s="39" t="s">
        <v>107</v>
      </c>
    </row>
    <row r="51" spans="1:16" ht="12.75">
      <c r="A51" t="s">
        <v>49</v>
      </c>
      <c s="34" t="s">
        <v>108</v>
      </c>
      <c s="34" t="s">
        <v>109</v>
      </c>
      <c s="35" t="s">
        <v>93</v>
      </c>
      <c s="6" t="s">
        <v>110</v>
      </c>
      <c s="36" t="s">
        <v>95</v>
      </c>
      <c s="37">
        <v>12.5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27</v>
      </c>
    </row>
    <row r="52" spans="1:5" ht="12.75">
      <c r="A52" s="35" t="s">
        <v>56</v>
      </c>
      <c r="E52" s="39" t="s">
        <v>93</v>
      </c>
    </row>
    <row r="53" spans="1:5" ht="12.75">
      <c r="A53" s="35" t="s">
        <v>58</v>
      </c>
      <c r="E53" s="40" t="s">
        <v>111</v>
      </c>
    </row>
    <row r="54" spans="1:5" ht="25.5">
      <c r="A54" t="s">
        <v>60</v>
      </c>
      <c r="E54" s="39" t="s">
        <v>112</v>
      </c>
    </row>
    <row r="55" spans="1:16" ht="12.75">
      <c r="A55" t="s">
        <v>49</v>
      </c>
      <c s="34" t="s">
        <v>113</v>
      </c>
      <c s="34" t="s">
        <v>114</v>
      </c>
      <c s="35" t="s">
        <v>93</v>
      </c>
      <c s="6" t="s">
        <v>115</v>
      </c>
      <c s="36" t="s">
        <v>95</v>
      </c>
      <c s="37">
        <v>2246.5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27</v>
      </c>
    </row>
    <row r="56" spans="1:5" ht="12.75">
      <c r="A56" s="35" t="s">
        <v>56</v>
      </c>
      <c r="E56" s="39" t="s">
        <v>93</v>
      </c>
    </row>
    <row r="57" spans="1:5" ht="12.75">
      <c r="A57" s="35" t="s">
        <v>58</v>
      </c>
      <c r="E57" s="40" t="s">
        <v>116</v>
      </c>
    </row>
    <row r="58" spans="1:5" ht="191.25">
      <c r="A58" t="s">
        <v>60</v>
      </c>
      <c r="E58" s="39" t="s">
        <v>117</v>
      </c>
    </row>
    <row r="59" spans="1:16" ht="12.75">
      <c r="A59" t="s">
        <v>49</v>
      </c>
      <c s="34" t="s">
        <v>118</v>
      </c>
      <c s="34" t="s">
        <v>119</v>
      </c>
      <c s="35" t="s">
        <v>93</v>
      </c>
      <c s="6" t="s">
        <v>120</v>
      </c>
      <c s="36" t="s">
        <v>95</v>
      </c>
      <c s="37">
        <v>19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27</v>
      </c>
    </row>
    <row r="60" spans="1:5" ht="12.75">
      <c r="A60" s="35" t="s">
        <v>56</v>
      </c>
      <c r="E60" s="39" t="s">
        <v>93</v>
      </c>
    </row>
    <row r="61" spans="1:5" ht="12.75">
      <c r="A61" s="35" t="s">
        <v>58</v>
      </c>
      <c r="E61" s="40" t="s">
        <v>93</v>
      </c>
    </row>
    <row r="62" spans="1:5" ht="242.25">
      <c r="A62" t="s">
        <v>60</v>
      </c>
      <c r="E62" s="39" t="s">
        <v>121</v>
      </c>
    </row>
    <row r="63" spans="1:16" ht="12.75">
      <c r="A63" t="s">
        <v>49</v>
      </c>
      <c s="34" t="s">
        <v>122</v>
      </c>
      <c s="34" t="s">
        <v>123</v>
      </c>
      <c s="35" t="s">
        <v>93</v>
      </c>
      <c s="6" t="s">
        <v>124</v>
      </c>
      <c s="36" t="s">
        <v>95</v>
      </c>
      <c s="37">
        <v>1.44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27</v>
      </c>
    </row>
    <row r="64" spans="1:5" ht="12.75">
      <c r="A64" s="35" t="s">
        <v>56</v>
      </c>
      <c r="E64" s="39" t="s">
        <v>125</v>
      </c>
    </row>
    <row r="65" spans="1:5" ht="12.75">
      <c r="A65" s="35" t="s">
        <v>58</v>
      </c>
      <c r="E65" s="40" t="s">
        <v>93</v>
      </c>
    </row>
    <row r="66" spans="1:5" ht="204">
      <c r="A66" t="s">
        <v>60</v>
      </c>
      <c r="E66" s="39" t="s">
        <v>126</v>
      </c>
    </row>
    <row r="67" spans="1:16" ht="12.75">
      <c r="A67" t="s">
        <v>49</v>
      </c>
      <c s="34" t="s">
        <v>127</v>
      </c>
      <c s="34" t="s">
        <v>128</v>
      </c>
      <c s="35" t="s">
        <v>93</v>
      </c>
      <c s="6" t="s">
        <v>129</v>
      </c>
      <c s="36" t="s">
        <v>95</v>
      </c>
      <c s="37">
        <v>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27</v>
      </c>
    </row>
    <row r="68" spans="1:5" ht="12.75">
      <c r="A68" s="35" t="s">
        <v>56</v>
      </c>
      <c r="E68" s="39" t="s">
        <v>130</v>
      </c>
    </row>
    <row r="69" spans="1:5" ht="12.75">
      <c r="A69" s="35" t="s">
        <v>58</v>
      </c>
      <c r="E69" s="40" t="s">
        <v>131</v>
      </c>
    </row>
    <row r="70" spans="1:5" ht="267.75">
      <c r="A70" t="s">
        <v>60</v>
      </c>
      <c r="E70" s="39" t="s">
        <v>132</v>
      </c>
    </row>
    <row r="71" spans="1:16" ht="12.75">
      <c r="A71" t="s">
        <v>49</v>
      </c>
      <c s="34" t="s">
        <v>133</v>
      </c>
      <c s="34" t="s">
        <v>134</v>
      </c>
      <c s="35" t="s">
        <v>93</v>
      </c>
      <c s="6" t="s">
        <v>135</v>
      </c>
      <c s="36" t="s">
        <v>95</v>
      </c>
      <c s="37">
        <v>82.5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</v>
      </c>
      <c>
        <f>(M71*21)/100</f>
      </c>
      <c t="s">
        <v>27</v>
      </c>
    </row>
    <row r="72" spans="1:5" ht="12.75">
      <c r="A72" s="35" t="s">
        <v>56</v>
      </c>
      <c r="E72" s="39" t="s">
        <v>136</v>
      </c>
    </row>
    <row r="73" spans="1:5" ht="12.75">
      <c r="A73" s="35" t="s">
        <v>58</v>
      </c>
      <c r="E73" s="40" t="s">
        <v>137</v>
      </c>
    </row>
    <row r="74" spans="1:5" ht="293.25">
      <c r="A74" t="s">
        <v>60</v>
      </c>
      <c r="E74" s="39" t="s">
        <v>138</v>
      </c>
    </row>
    <row r="75" spans="1:16" ht="12.75">
      <c r="A75" t="s">
        <v>49</v>
      </c>
      <c s="34" t="s">
        <v>139</v>
      </c>
      <c s="34" t="s">
        <v>140</v>
      </c>
      <c s="35" t="s">
        <v>93</v>
      </c>
      <c s="6" t="s">
        <v>141</v>
      </c>
      <c s="36" t="s">
        <v>142</v>
      </c>
      <c s="37">
        <v>2965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96</v>
      </c>
      <c>
        <f>(M75*21)/100</f>
      </c>
      <c t="s">
        <v>27</v>
      </c>
    </row>
    <row r="76" spans="1:5" ht="12.75">
      <c r="A76" s="35" t="s">
        <v>56</v>
      </c>
      <c r="E76" s="39" t="s">
        <v>93</v>
      </c>
    </row>
    <row r="77" spans="1:5" ht="12.75">
      <c r="A77" s="35" t="s">
        <v>58</v>
      </c>
      <c r="E77" s="40" t="s">
        <v>93</v>
      </c>
    </row>
    <row r="78" spans="1:5" ht="25.5">
      <c r="A78" t="s">
        <v>60</v>
      </c>
      <c r="E78" s="39" t="s">
        <v>143</v>
      </c>
    </row>
    <row r="79" spans="1:13" ht="12.75">
      <c r="A79" t="s">
        <v>46</v>
      </c>
      <c r="C79" s="31" t="s">
        <v>27</v>
      </c>
      <c r="E79" s="33" t="s">
        <v>144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49</v>
      </c>
      <c s="34" t="s">
        <v>145</v>
      </c>
      <c s="34" t="s">
        <v>146</v>
      </c>
      <c s="35" t="s">
        <v>93</v>
      </c>
      <c s="6" t="s">
        <v>147</v>
      </c>
      <c s="36" t="s">
        <v>148</v>
      </c>
      <c s="37">
        <v>185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27</v>
      </c>
    </row>
    <row r="81" spans="1:5" ht="12.75">
      <c r="A81" s="35" t="s">
        <v>56</v>
      </c>
      <c r="E81" s="39" t="s">
        <v>93</v>
      </c>
    </row>
    <row r="82" spans="1:5" ht="12.75">
      <c r="A82" s="35" t="s">
        <v>58</v>
      </c>
      <c r="E82" s="40" t="s">
        <v>93</v>
      </c>
    </row>
    <row r="83" spans="1:5" ht="165.75">
      <c r="A83" t="s">
        <v>60</v>
      </c>
      <c r="E83" s="39" t="s">
        <v>149</v>
      </c>
    </row>
    <row r="84" spans="1:16" ht="12.75">
      <c r="A84" t="s">
        <v>49</v>
      </c>
      <c s="34" t="s">
        <v>150</v>
      </c>
      <c s="34" t="s">
        <v>151</v>
      </c>
      <c s="35" t="s">
        <v>93</v>
      </c>
      <c s="6" t="s">
        <v>152</v>
      </c>
      <c s="36" t="s">
        <v>142</v>
      </c>
      <c s="37">
        <v>475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27</v>
      </c>
    </row>
    <row r="85" spans="1:5" ht="12.75">
      <c r="A85" s="35" t="s">
        <v>56</v>
      </c>
      <c r="E85" s="39" t="s">
        <v>93</v>
      </c>
    </row>
    <row r="86" spans="1:5" ht="12.75">
      <c r="A86" s="35" t="s">
        <v>58</v>
      </c>
      <c r="E86" s="40" t="s">
        <v>93</v>
      </c>
    </row>
    <row r="87" spans="1:5" ht="102">
      <c r="A87" t="s">
        <v>60</v>
      </c>
      <c r="E87" s="39" t="s">
        <v>153</v>
      </c>
    </row>
    <row r="88" spans="1:13" ht="12.75">
      <c r="A88" t="s">
        <v>46</v>
      </c>
      <c r="C88" s="31" t="s">
        <v>70</v>
      </c>
      <c r="E88" s="33" t="s">
        <v>154</v>
      </c>
      <c r="J88" s="32">
        <f>0</f>
      </c>
      <c s="32">
        <f>0</f>
      </c>
      <c s="32">
        <f>0+L89+L93+L97+L101+L105+L109+L113</f>
      </c>
      <c s="32">
        <f>0+M89+M93+M97+M101+M105+M109+M113</f>
      </c>
    </row>
    <row r="89" spans="1:16" ht="12.75">
      <c r="A89" t="s">
        <v>49</v>
      </c>
      <c s="34" t="s">
        <v>155</v>
      </c>
      <c s="34" t="s">
        <v>156</v>
      </c>
      <c s="35" t="s">
        <v>93</v>
      </c>
      <c s="6" t="s">
        <v>157</v>
      </c>
      <c s="36" t="s">
        <v>95</v>
      </c>
      <c s="37">
        <v>0.1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</v>
      </c>
      <c>
        <f>(M89*21)/100</f>
      </c>
      <c t="s">
        <v>27</v>
      </c>
    </row>
    <row r="90" spans="1:5" ht="12.75">
      <c r="A90" s="35" t="s">
        <v>56</v>
      </c>
      <c r="E90" s="39" t="s">
        <v>93</v>
      </c>
    </row>
    <row r="91" spans="1:5" ht="12.75">
      <c r="A91" s="35" t="s">
        <v>58</v>
      </c>
      <c r="E91" s="40" t="s">
        <v>158</v>
      </c>
    </row>
    <row r="92" spans="1:5" ht="229.5">
      <c r="A92" t="s">
        <v>60</v>
      </c>
      <c r="E92" s="39" t="s">
        <v>159</v>
      </c>
    </row>
    <row r="93" spans="1:16" ht="12.75">
      <c r="A93" t="s">
        <v>49</v>
      </c>
      <c s="34" t="s">
        <v>160</v>
      </c>
      <c s="34" t="s">
        <v>161</v>
      </c>
      <c s="35" t="s">
        <v>93</v>
      </c>
      <c s="6" t="s">
        <v>162</v>
      </c>
      <c s="36" t="s">
        <v>95</v>
      </c>
      <c s="37">
        <v>29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96</v>
      </c>
      <c>
        <f>(M93*21)/100</f>
      </c>
      <c t="s">
        <v>27</v>
      </c>
    </row>
    <row r="94" spans="1:5" ht="12.75">
      <c r="A94" s="35" t="s">
        <v>56</v>
      </c>
      <c r="E94" s="39" t="s">
        <v>163</v>
      </c>
    </row>
    <row r="95" spans="1:5" ht="12.75">
      <c r="A95" s="35" t="s">
        <v>58</v>
      </c>
      <c r="E95" s="40" t="s">
        <v>93</v>
      </c>
    </row>
    <row r="96" spans="1:5" ht="369.75">
      <c r="A96" t="s">
        <v>60</v>
      </c>
      <c r="E96" s="39" t="s">
        <v>164</v>
      </c>
    </row>
    <row r="97" spans="1:16" ht="12.75">
      <c r="A97" t="s">
        <v>49</v>
      </c>
      <c s="34" t="s">
        <v>165</v>
      </c>
      <c s="34" t="s">
        <v>166</v>
      </c>
      <c s="35" t="s">
        <v>93</v>
      </c>
      <c s="6" t="s">
        <v>167</v>
      </c>
      <c s="36" t="s">
        <v>95</v>
      </c>
      <c s="37">
        <v>1.5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96</v>
      </c>
      <c>
        <f>(M97*21)/100</f>
      </c>
      <c t="s">
        <v>27</v>
      </c>
    </row>
    <row r="98" spans="1:5" ht="12.75">
      <c r="A98" s="35" t="s">
        <v>56</v>
      </c>
      <c r="E98" s="39" t="s">
        <v>93</v>
      </c>
    </row>
    <row r="99" spans="1:5" ht="12.75">
      <c r="A99" s="35" t="s">
        <v>58</v>
      </c>
      <c r="E99" s="40" t="s">
        <v>93</v>
      </c>
    </row>
    <row r="100" spans="1:5" ht="369.75">
      <c r="A100" t="s">
        <v>60</v>
      </c>
      <c r="E100" s="39" t="s">
        <v>164</v>
      </c>
    </row>
    <row r="101" spans="1:16" ht="12.75">
      <c r="A101" t="s">
        <v>49</v>
      </c>
      <c s="34" t="s">
        <v>168</v>
      </c>
      <c s="34" t="s">
        <v>169</v>
      </c>
      <c s="35" t="s">
        <v>93</v>
      </c>
      <c s="6" t="s">
        <v>170</v>
      </c>
      <c s="36" t="s">
        <v>95</v>
      </c>
      <c s="37">
        <v>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27</v>
      </c>
    </row>
    <row r="102" spans="1:5" ht="12.75">
      <c r="A102" s="35" t="s">
        <v>56</v>
      </c>
      <c r="E102" s="39" t="s">
        <v>93</v>
      </c>
    </row>
    <row r="103" spans="1:5" ht="12.75">
      <c r="A103" s="35" t="s">
        <v>58</v>
      </c>
      <c r="E103" s="40" t="s">
        <v>93</v>
      </c>
    </row>
    <row r="104" spans="1:5" ht="38.25">
      <c r="A104" t="s">
        <v>60</v>
      </c>
      <c r="E104" s="39" t="s">
        <v>171</v>
      </c>
    </row>
    <row r="105" spans="1:16" ht="12.75">
      <c r="A105" t="s">
        <v>49</v>
      </c>
      <c s="34" t="s">
        <v>172</v>
      </c>
      <c s="34" t="s">
        <v>173</v>
      </c>
      <c s="35" t="s">
        <v>93</v>
      </c>
      <c s="6" t="s">
        <v>174</v>
      </c>
      <c s="36" t="s">
        <v>95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27</v>
      </c>
    </row>
    <row r="106" spans="1:5" ht="12.75">
      <c r="A106" s="35" t="s">
        <v>56</v>
      </c>
      <c r="E106" s="39" t="s">
        <v>93</v>
      </c>
    </row>
    <row r="107" spans="1:5" ht="12.75">
      <c r="A107" s="35" t="s">
        <v>58</v>
      </c>
      <c r="E107" s="40" t="s">
        <v>93</v>
      </c>
    </row>
    <row r="108" spans="1:5" ht="38.25">
      <c r="A108" t="s">
        <v>60</v>
      </c>
      <c r="E108" s="39" t="s">
        <v>175</v>
      </c>
    </row>
    <row r="109" spans="1:16" ht="12.75">
      <c r="A109" t="s">
        <v>49</v>
      </c>
      <c s="34" t="s">
        <v>176</v>
      </c>
      <c s="34" t="s">
        <v>177</v>
      </c>
      <c s="35" t="s">
        <v>93</v>
      </c>
      <c s="6" t="s">
        <v>178</v>
      </c>
      <c s="36" t="s">
        <v>95</v>
      </c>
      <c s="37">
        <v>174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93</v>
      </c>
    </row>
    <row r="111" spans="1:5" ht="12.75">
      <c r="A111" s="35" t="s">
        <v>58</v>
      </c>
      <c r="E111" s="40" t="s">
        <v>93</v>
      </c>
    </row>
    <row r="112" spans="1:5" ht="38.25">
      <c r="A112" t="s">
        <v>60</v>
      </c>
      <c r="E112" s="39" t="s">
        <v>175</v>
      </c>
    </row>
    <row r="113" spans="1:16" ht="12.75">
      <c r="A113" t="s">
        <v>49</v>
      </c>
      <c s="34" t="s">
        <v>179</v>
      </c>
      <c s="34" t="s">
        <v>180</v>
      </c>
      <c s="35" t="s">
        <v>93</v>
      </c>
      <c s="6" t="s">
        <v>181</v>
      </c>
      <c s="36" t="s">
        <v>95</v>
      </c>
      <c s="37">
        <v>0.5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27</v>
      </c>
    </row>
    <row r="114" spans="1:5" ht="12.75">
      <c r="A114" s="35" t="s">
        <v>56</v>
      </c>
      <c r="E114" s="39" t="s">
        <v>93</v>
      </c>
    </row>
    <row r="115" spans="1:5" ht="12.75">
      <c r="A115" s="35" t="s">
        <v>58</v>
      </c>
      <c r="E115" s="40" t="s">
        <v>182</v>
      </c>
    </row>
    <row r="116" spans="1:5" ht="38.25">
      <c r="A116" t="s">
        <v>60</v>
      </c>
      <c r="E116" s="39" t="s">
        <v>175</v>
      </c>
    </row>
    <row r="117" spans="1:13" ht="12.75">
      <c r="A117" t="s">
        <v>46</v>
      </c>
      <c r="C117" s="31" t="s">
        <v>75</v>
      </c>
      <c r="E117" s="33" t="s">
        <v>183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184</v>
      </c>
      <c s="34" t="s">
        <v>185</v>
      </c>
      <c s="35" t="s">
        <v>93</v>
      </c>
      <c s="6" t="s">
        <v>186</v>
      </c>
      <c s="36" t="s">
        <v>95</v>
      </c>
      <c s="37">
        <v>600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96</v>
      </c>
      <c>
        <f>(M118*21)/100</f>
      </c>
      <c t="s">
        <v>27</v>
      </c>
    </row>
    <row r="119" spans="1:5" ht="12.75">
      <c r="A119" s="35" t="s">
        <v>56</v>
      </c>
      <c r="E119" s="39" t="s">
        <v>93</v>
      </c>
    </row>
    <row r="120" spans="1:5" ht="12.75">
      <c r="A120" s="35" t="s">
        <v>58</v>
      </c>
      <c r="E120" s="40" t="s">
        <v>93</v>
      </c>
    </row>
    <row r="121" spans="1:5" ht="280.5">
      <c r="A121" t="s">
        <v>60</v>
      </c>
      <c r="E121" s="39" t="s">
        <v>187</v>
      </c>
    </row>
    <row r="122" spans="1:16" ht="12.75">
      <c r="A122" t="s">
        <v>49</v>
      </c>
      <c s="34" t="s">
        <v>188</v>
      </c>
      <c s="34" t="s">
        <v>189</v>
      </c>
      <c s="35" t="s">
        <v>93</v>
      </c>
      <c s="6" t="s">
        <v>190</v>
      </c>
      <c s="36" t="s">
        <v>95</v>
      </c>
      <c s="37">
        <v>980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96</v>
      </c>
      <c>
        <f>(M122*21)/100</f>
      </c>
      <c t="s">
        <v>27</v>
      </c>
    </row>
    <row r="123" spans="1:5" ht="12.75">
      <c r="A123" s="35" t="s">
        <v>56</v>
      </c>
      <c r="E123" s="39" t="s">
        <v>93</v>
      </c>
    </row>
    <row r="124" spans="1:5" ht="12.75">
      <c r="A124" s="35" t="s">
        <v>58</v>
      </c>
      <c r="E124" s="40" t="s">
        <v>191</v>
      </c>
    </row>
    <row r="125" spans="1:5" ht="89.25">
      <c r="A125" t="s">
        <v>60</v>
      </c>
      <c r="E125" s="39" t="s">
        <v>192</v>
      </c>
    </row>
    <row r="126" spans="1:16" ht="12.75">
      <c r="A126" t="s">
        <v>49</v>
      </c>
      <c s="34" t="s">
        <v>193</v>
      </c>
      <c s="34" t="s">
        <v>194</v>
      </c>
      <c s="35" t="s">
        <v>93</v>
      </c>
      <c s="6" t="s">
        <v>195</v>
      </c>
      <c s="36" t="s">
        <v>95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27</v>
      </c>
    </row>
    <row r="127" spans="1:5" ht="12.75">
      <c r="A127" s="35" t="s">
        <v>56</v>
      </c>
      <c r="E127" s="39" t="s">
        <v>93</v>
      </c>
    </row>
    <row r="128" spans="1:5" ht="12.75">
      <c r="A128" s="35" t="s">
        <v>58</v>
      </c>
      <c r="E128" s="40" t="s">
        <v>196</v>
      </c>
    </row>
    <row r="129" spans="1:5" ht="89.25">
      <c r="A129" t="s">
        <v>60</v>
      </c>
      <c r="E129" s="39" t="s">
        <v>192</v>
      </c>
    </row>
    <row r="130" spans="1:16" ht="25.5">
      <c r="A130" t="s">
        <v>49</v>
      </c>
      <c s="34" t="s">
        <v>197</v>
      </c>
      <c s="34" t="s">
        <v>198</v>
      </c>
      <c s="35" t="s">
        <v>93</v>
      </c>
      <c s="6" t="s">
        <v>199</v>
      </c>
      <c s="36" t="s">
        <v>148</v>
      </c>
      <c s="37">
        <v>51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93</v>
      </c>
    </row>
    <row r="132" spans="1:5" ht="12.75">
      <c r="A132" s="35" t="s">
        <v>58</v>
      </c>
      <c r="E132" s="40" t="s">
        <v>93</v>
      </c>
    </row>
    <row r="133" spans="1:5" ht="306">
      <c r="A133" t="s">
        <v>60</v>
      </c>
      <c r="E133" s="39" t="s">
        <v>200</v>
      </c>
    </row>
    <row r="134" spans="1:16" ht="25.5">
      <c r="A134" t="s">
        <v>49</v>
      </c>
      <c s="34" t="s">
        <v>201</v>
      </c>
      <c s="34" t="s">
        <v>202</v>
      </c>
      <c s="35" t="s">
        <v>93</v>
      </c>
      <c s="6" t="s">
        <v>203</v>
      </c>
      <c s="36" t="s">
        <v>148</v>
      </c>
      <c s="37">
        <v>547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93</v>
      </c>
    </row>
    <row r="136" spans="1:5" ht="12.75">
      <c r="A136" s="35" t="s">
        <v>58</v>
      </c>
      <c r="E136" s="40" t="s">
        <v>93</v>
      </c>
    </row>
    <row r="137" spans="1:5" ht="306">
      <c r="A137" t="s">
        <v>60</v>
      </c>
      <c r="E137" s="39" t="s">
        <v>200</v>
      </c>
    </row>
    <row r="138" spans="1:16" ht="25.5">
      <c r="A138" t="s">
        <v>49</v>
      </c>
      <c s="34" t="s">
        <v>204</v>
      </c>
      <c s="34" t="s">
        <v>205</v>
      </c>
      <c s="35" t="s">
        <v>93</v>
      </c>
      <c s="6" t="s">
        <v>206</v>
      </c>
      <c s="36" t="s">
        <v>148</v>
      </c>
      <c s="37">
        <v>607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96</v>
      </c>
      <c>
        <f>(M138*21)/100</f>
      </c>
      <c t="s">
        <v>27</v>
      </c>
    </row>
    <row r="139" spans="1:5" ht="12.75">
      <c r="A139" s="35" t="s">
        <v>56</v>
      </c>
      <c r="E139" s="39" t="s">
        <v>93</v>
      </c>
    </row>
    <row r="140" spans="1:5" ht="12.75">
      <c r="A140" s="35" t="s">
        <v>58</v>
      </c>
      <c r="E140" s="40" t="s">
        <v>93</v>
      </c>
    </row>
    <row r="141" spans="1:5" ht="114.75">
      <c r="A141" t="s">
        <v>60</v>
      </c>
      <c r="E141" s="39" t="s">
        <v>207</v>
      </c>
    </row>
    <row r="142" spans="1:16" ht="12.75">
      <c r="A142" t="s">
        <v>49</v>
      </c>
      <c s="34" t="s">
        <v>208</v>
      </c>
      <c s="34" t="s">
        <v>209</v>
      </c>
      <c s="35" t="s">
        <v>93</v>
      </c>
      <c s="6" t="s">
        <v>210</v>
      </c>
      <c s="36" t="s">
        <v>148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63.75">
      <c r="A143" s="35" t="s">
        <v>56</v>
      </c>
      <c r="E143" s="39" t="s">
        <v>211</v>
      </c>
    </row>
    <row r="144" spans="1:5" ht="12.75">
      <c r="A144" s="35" t="s">
        <v>58</v>
      </c>
      <c r="E144" s="40" t="s">
        <v>93</v>
      </c>
    </row>
    <row r="145" spans="1:5" ht="153">
      <c r="A145" t="s">
        <v>60</v>
      </c>
      <c r="E145" s="39" t="s">
        <v>212</v>
      </c>
    </row>
    <row r="146" spans="1:16" ht="12.75">
      <c r="A146" t="s">
        <v>49</v>
      </c>
      <c s="34" t="s">
        <v>213</v>
      </c>
      <c s="34" t="s">
        <v>214</v>
      </c>
      <c s="35" t="s">
        <v>93</v>
      </c>
      <c s="6" t="s">
        <v>215</v>
      </c>
      <c s="36" t="s">
        <v>216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96</v>
      </c>
      <c>
        <f>(M146*21)/100</f>
      </c>
      <c t="s">
        <v>27</v>
      </c>
    </row>
    <row r="147" spans="1:5" ht="12.75">
      <c r="A147" s="35" t="s">
        <v>56</v>
      </c>
      <c r="E147" s="39" t="s">
        <v>93</v>
      </c>
    </row>
    <row r="148" spans="1:5" ht="12.75">
      <c r="A148" s="35" t="s">
        <v>58</v>
      </c>
      <c r="E148" s="40" t="s">
        <v>93</v>
      </c>
    </row>
    <row r="149" spans="1:5" ht="255">
      <c r="A149" t="s">
        <v>60</v>
      </c>
      <c r="E149" s="39" t="s">
        <v>217</v>
      </c>
    </row>
    <row r="150" spans="1:16" ht="12.75">
      <c r="A150" t="s">
        <v>49</v>
      </c>
      <c s="34" t="s">
        <v>218</v>
      </c>
      <c s="34" t="s">
        <v>219</v>
      </c>
      <c s="35" t="s">
        <v>93</v>
      </c>
      <c s="6" t="s">
        <v>220</v>
      </c>
      <c s="36" t="s">
        <v>216</v>
      </c>
      <c s="37">
        <v>28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96</v>
      </c>
      <c>
        <f>(M150*21)/100</f>
      </c>
      <c t="s">
        <v>27</v>
      </c>
    </row>
    <row r="151" spans="1:5" ht="12.75">
      <c r="A151" s="35" t="s">
        <v>56</v>
      </c>
      <c r="E151" s="39" t="s">
        <v>93</v>
      </c>
    </row>
    <row r="152" spans="1:5" ht="12.75">
      <c r="A152" s="35" t="s">
        <v>58</v>
      </c>
      <c r="E152" s="40" t="s">
        <v>93</v>
      </c>
    </row>
    <row r="153" spans="1:5" ht="255">
      <c r="A153" t="s">
        <v>60</v>
      </c>
      <c r="E153" s="39" t="s">
        <v>217</v>
      </c>
    </row>
    <row r="154" spans="1:16" ht="12.75">
      <c r="A154" t="s">
        <v>49</v>
      </c>
      <c s="34" t="s">
        <v>221</v>
      </c>
      <c s="34" t="s">
        <v>222</v>
      </c>
      <c s="35" t="s">
        <v>93</v>
      </c>
      <c s="6" t="s">
        <v>223</v>
      </c>
      <c s="36" t="s">
        <v>216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96</v>
      </c>
      <c>
        <f>(M154*21)/100</f>
      </c>
      <c t="s">
        <v>27</v>
      </c>
    </row>
    <row r="155" spans="1:5" ht="12.75">
      <c r="A155" s="35" t="s">
        <v>56</v>
      </c>
      <c r="E155" s="39" t="s">
        <v>93</v>
      </c>
    </row>
    <row r="156" spans="1:5" ht="12.75">
      <c r="A156" s="35" t="s">
        <v>58</v>
      </c>
      <c r="E156" s="40" t="s">
        <v>93</v>
      </c>
    </row>
    <row r="157" spans="1:5" ht="114.75">
      <c r="A157" t="s">
        <v>60</v>
      </c>
      <c r="E157" s="39" t="s">
        <v>224</v>
      </c>
    </row>
    <row r="158" spans="1:16" ht="12.75">
      <c r="A158" t="s">
        <v>49</v>
      </c>
      <c s="34" t="s">
        <v>225</v>
      </c>
      <c s="34" t="s">
        <v>226</v>
      </c>
      <c s="35" t="s">
        <v>93</v>
      </c>
      <c s="6" t="s">
        <v>227</v>
      </c>
      <c s="36" t="s">
        <v>148</v>
      </c>
      <c s="37">
        <v>585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96</v>
      </c>
      <c>
        <f>(M158*21)/100</f>
      </c>
      <c t="s">
        <v>27</v>
      </c>
    </row>
    <row r="159" spans="1:5" ht="12.75">
      <c r="A159" s="35" t="s">
        <v>56</v>
      </c>
      <c r="E159" s="39" t="s">
        <v>93</v>
      </c>
    </row>
    <row r="160" spans="1:5" ht="12.75">
      <c r="A160" s="35" t="s">
        <v>58</v>
      </c>
      <c r="E160" s="40" t="s">
        <v>93</v>
      </c>
    </row>
    <row r="161" spans="1:5" ht="102">
      <c r="A161" t="s">
        <v>60</v>
      </c>
      <c r="E161" s="39" t="s">
        <v>228</v>
      </c>
    </row>
    <row r="162" spans="1:13" ht="12.75">
      <c r="A162" t="s">
        <v>46</v>
      </c>
      <c r="C162" s="31" t="s">
        <v>91</v>
      </c>
      <c r="E162" s="33" t="s">
        <v>229</v>
      </c>
      <c r="J162" s="32">
        <f>0</f>
      </c>
      <c s="32">
        <f>0</f>
      </c>
      <c s="32">
        <f>0+L163+L167+L171</f>
      </c>
      <c s="32">
        <f>0+M163+M167+M171</f>
      </c>
    </row>
    <row r="163" spans="1:16" ht="12.75">
      <c r="A163" t="s">
        <v>49</v>
      </c>
      <c s="34" t="s">
        <v>230</v>
      </c>
      <c s="34" t="s">
        <v>231</v>
      </c>
      <c s="35" t="s">
        <v>93</v>
      </c>
      <c s="6" t="s">
        <v>232</v>
      </c>
      <c s="36" t="s">
        <v>216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96</v>
      </c>
      <c>
        <f>(M163*21)/100</f>
      </c>
      <c t="s">
        <v>27</v>
      </c>
    </row>
    <row r="164" spans="1:5" ht="12.75">
      <c r="A164" s="35" t="s">
        <v>56</v>
      </c>
      <c r="E164" s="39" t="s">
        <v>93</v>
      </c>
    </row>
    <row r="165" spans="1:5" ht="12.75">
      <c r="A165" s="35" t="s">
        <v>58</v>
      </c>
      <c r="E165" s="40" t="s">
        <v>93</v>
      </c>
    </row>
    <row r="166" spans="1:5" ht="127.5">
      <c r="A166" t="s">
        <v>60</v>
      </c>
      <c r="E166" s="39" t="s">
        <v>233</v>
      </c>
    </row>
    <row r="167" spans="1:16" ht="12.75">
      <c r="A167" t="s">
        <v>49</v>
      </c>
      <c s="34" t="s">
        <v>234</v>
      </c>
      <c s="34" t="s">
        <v>235</v>
      </c>
      <c s="35" t="s">
        <v>93</v>
      </c>
      <c s="6" t="s">
        <v>236</v>
      </c>
      <c s="36" t="s">
        <v>216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96</v>
      </c>
      <c>
        <f>(M167*21)/100</f>
      </c>
      <c t="s">
        <v>27</v>
      </c>
    </row>
    <row r="168" spans="1:5" ht="12.75">
      <c r="A168" s="35" t="s">
        <v>56</v>
      </c>
      <c r="E168" s="39" t="s">
        <v>93</v>
      </c>
    </row>
    <row r="169" spans="1:5" ht="12.75">
      <c r="A169" s="35" t="s">
        <v>58</v>
      </c>
      <c r="E169" s="40" t="s">
        <v>93</v>
      </c>
    </row>
    <row r="170" spans="1:5" ht="140.25">
      <c r="A170" t="s">
        <v>60</v>
      </c>
      <c r="E170" s="39" t="s">
        <v>237</v>
      </c>
    </row>
    <row r="171" spans="1:16" ht="12.75">
      <c r="A171" t="s">
        <v>49</v>
      </c>
      <c s="34" t="s">
        <v>238</v>
      </c>
      <c s="34" t="s">
        <v>239</v>
      </c>
      <c s="35" t="s">
        <v>93</v>
      </c>
      <c s="6" t="s">
        <v>240</v>
      </c>
      <c s="36" t="s">
        <v>241</v>
      </c>
      <c s="37">
        <v>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96</v>
      </c>
      <c>
        <f>(M171*21)/100</f>
      </c>
      <c t="s">
        <v>27</v>
      </c>
    </row>
    <row r="172" spans="1:5" ht="12.75">
      <c r="A172" s="35" t="s">
        <v>56</v>
      </c>
      <c r="E172" s="39" t="s">
        <v>93</v>
      </c>
    </row>
    <row r="173" spans="1:5" ht="12.75">
      <c r="A173" s="35" t="s">
        <v>58</v>
      </c>
      <c r="E173" s="40" t="s">
        <v>93</v>
      </c>
    </row>
    <row r="174" spans="1:5" ht="114.75">
      <c r="A174" t="s">
        <v>60</v>
      </c>
      <c r="E174" s="39" t="s">
        <v>242</v>
      </c>
    </row>
    <row r="175" spans="1:13" ht="12.75">
      <c r="A175" t="s">
        <v>46</v>
      </c>
      <c r="C175" s="31" t="s">
        <v>99</v>
      </c>
      <c r="E175" s="33" t="s">
        <v>243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49</v>
      </c>
      <c s="34" t="s">
        <v>244</v>
      </c>
      <c s="34" t="s">
        <v>245</v>
      </c>
      <c s="35" t="s">
        <v>93</v>
      </c>
      <c s="6" t="s">
        <v>246</v>
      </c>
      <c s="36" t="s">
        <v>148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96</v>
      </c>
      <c>
        <f>(M176*21)/100</f>
      </c>
      <c t="s">
        <v>27</v>
      </c>
    </row>
    <row r="177" spans="1:5" ht="12.75">
      <c r="A177" s="35" t="s">
        <v>56</v>
      </c>
      <c r="E177" s="39" t="s">
        <v>93</v>
      </c>
    </row>
    <row r="178" spans="1:5" ht="12.75">
      <c r="A178" s="35" t="s">
        <v>58</v>
      </c>
      <c r="E178" s="40" t="s">
        <v>93</v>
      </c>
    </row>
    <row r="179" spans="1:5" ht="255">
      <c r="A179" t="s">
        <v>60</v>
      </c>
      <c r="E179" s="39" t="s">
        <v>247</v>
      </c>
    </row>
    <row r="180" spans="1:16" ht="12.75">
      <c r="A180" t="s">
        <v>49</v>
      </c>
      <c s="34" t="s">
        <v>248</v>
      </c>
      <c s="34" t="s">
        <v>249</v>
      </c>
      <c s="35" t="s">
        <v>93</v>
      </c>
      <c s="6" t="s">
        <v>250</v>
      </c>
      <c s="36" t="s">
        <v>216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96</v>
      </c>
      <c>
        <f>(M180*21)/100</f>
      </c>
      <c t="s">
        <v>27</v>
      </c>
    </row>
    <row r="181" spans="1:5" ht="12.75">
      <c r="A181" s="35" t="s">
        <v>56</v>
      </c>
      <c r="E181" s="39" t="s">
        <v>93</v>
      </c>
    </row>
    <row r="182" spans="1:5" ht="12.75">
      <c r="A182" s="35" t="s">
        <v>58</v>
      </c>
      <c r="E182" s="40" t="s">
        <v>93</v>
      </c>
    </row>
    <row r="183" spans="1:5" ht="242.25">
      <c r="A183" t="s">
        <v>60</v>
      </c>
      <c r="E183" s="39" t="s">
        <v>251</v>
      </c>
    </row>
    <row r="184" spans="1:16" ht="12.75">
      <c r="A184" t="s">
        <v>49</v>
      </c>
      <c s="34" t="s">
        <v>252</v>
      </c>
      <c s="34" t="s">
        <v>253</v>
      </c>
      <c s="35" t="s">
        <v>93</v>
      </c>
      <c s="6" t="s">
        <v>254</v>
      </c>
      <c s="36" t="s">
        <v>216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96</v>
      </c>
      <c>
        <f>(M184*21)/100</f>
      </c>
      <c t="s">
        <v>27</v>
      </c>
    </row>
    <row r="185" spans="1:5" ht="12.75">
      <c r="A185" s="35" t="s">
        <v>56</v>
      </c>
      <c r="E185" s="39" t="s">
        <v>93</v>
      </c>
    </row>
    <row r="186" spans="1:5" ht="12.75">
      <c r="A186" s="35" t="s">
        <v>58</v>
      </c>
      <c r="E186" s="40" t="s">
        <v>93</v>
      </c>
    </row>
    <row r="187" spans="1:5" ht="89.25">
      <c r="A187" t="s">
        <v>60</v>
      </c>
      <c r="E187" s="39" t="s">
        <v>255</v>
      </c>
    </row>
    <row r="188" spans="1:13" ht="12.75">
      <c r="A188" t="s">
        <v>46</v>
      </c>
      <c r="C188" s="31" t="s">
        <v>103</v>
      </c>
      <c r="E188" s="33" t="s">
        <v>256</v>
      </c>
      <c r="J188" s="32">
        <f>0</f>
      </c>
      <c s="32">
        <f>0</f>
      </c>
      <c s="32">
        <f>0+L189+L193+L197+L201+L205+L209+L213+L217+L221+L225+L229+L233+L237+L241+L245+L249+L253+L257+L261+L265+L269+L273+L277+L281</f>
      </c>
      <c s="32">
        <f>0+M189+M193+M197+M201+M205+M209+M213+M217+M221+M225+M229+M233+M237+M241+M245+M249+M253+M257+M261+M265+M269+M273+M277+M281</f>
      </c>
    </row>
    <row r="189" spans="1:16" ht="12.75">
      <c r="A189" t="s">
        <v>49</v>
      </c>
      <c s="34" t="s">
        <v>257</v>
      </c>
      <c s="34" t="s">
        <v>258</v>
      </c>
      <c s="35" t="s">
        <v>93</v>
      </c>
      <c s="6" t="s">
        <v>259</v>
      </c>
      <c s="36" t="s">
        <v>216</v>
      </c>
      <c s="37">
        <v>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96</v>
      </c>
      <c>
        <f>(M189*21)/100</f>
      </c>
      <c t="s">
        <v>27</v>
      </c>
    </row>
    <row r="190" spans="1:5" ht="12.75">
      <c r="A190" s="35" t="s">
        <v>56</v>
      </c>
      <c r="E190" s="39" t="s">
        <v>93</v>
      </c>
    </row>
    <row r="191" spans="1:5" ht="12.75">
      <c r="A191" s="35" t="s">
        <v>58</v>
      </c>
      <c r="E191" s="40" t="s">
        <v>93</v>
      </c>
    </row>
    <row r="192" spans="1:5" ht="102">
      <c r="A192" t="s">
        <v>60</v>
      </c>
      <c r="E192" s="39" t="s">
        <v>260</v>
      </c>
    </row>
    <row r="193" spans="1:16" ht="12.75">
      <c r="A193" t="s">
        <v>49</v>
      </c>
      <c s="34" t="s">
        <v>261</v>
      </c>
      <c s="34" t="s">
        <v>262</v>
      </c>
      <c s="35" t="s">
        <v>93</v>
      </c>
      <c s="6" t="s">
        <v>263</v>
      </c>
      <c s="36" t="s">
        <v>216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96</v>
      </c>
      <c>
        <f>(M193*21)/100</f>
      </c>
      <c t="s">
        <v>27</v>
      </c>
    </row>
    <row r="194" spans="1:5" ht="12.75">
      <c r="A194" s="35" t="s">
        <v>56</v>
      </c>
      <c r="E194" s="39" t="s">
        <v>93</v>
      </c>
    </row>
    <row r="195" spans="1:5" ht="12.75">
      <c r="A195" s="35" t="s">
        <v>58</v>
      </c>
      <c r="E195" s="40" t="s">
        <v>93</v>
      </c>
    </row>
    <row r="196" spans="1:5" ht="127.5">
      <c r="A196" t="s">
        <v>60</v>
      </c>
      <c r="E196" s="39" t="s">
        <v>264</v>
      </c>
    </row>
    <row r="197" spans="1:16" ht="12.75">
      <c r="A197" t="s">
        <v>49</v>
      </c>
      <c s="34" t="s">
        <v>265</v>
      </c>
      <c s="34" t="s">
        <v>266</v>
      </c>
      <c s="35" t="s">
        <v>93</v>
      </c>
      <c s="6" t="s">
        <v>267</v>
      </c>
      <c s="36" t="s">
        <v>216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96</v>
      </c>
      <c>
        <f>(M197*21)/100</f>
      </c>
      <c t="s">
        <v>27</v>
      </c>
    </row>
    <row r="198" spans="1:5" ht="12.75">
      <c r="A198" s="35" t="s">
        <v>56</v>
      </c>
      <c r="E198" s="39" t="s">
        <v>93</v>
      </c>
    </row>
    <row r="199" spans="1:5" ht="12.75">
      <c r="A199" s="35" t="s">
        <v>58</v>
      </c>
      <c r="E199" s="40" t="s">
        <v>93</v>
      </c>
    </row>
    <row r="200" spans="1:5" ht="127.5">
      <c r="A200" t="s">
        <v>60</v>
      </c>
      <c r="E200" s="39" t="s">
        <v>264</v>
      </c>
    </row>
    <row r="201" spans="1:16" ht="12.75">
      <c r="A201" t="s">
        <v>49</v>
      </c>
      <c s="34" t="s">
        <v>268</v>
      </c>
      <c s="34" t="s">
        <v>269</v>
      </c>
      <c s="35" t="s">
        <v>93</v>
      </c>
      <c s="6" t="s">
        <v>270</v>
      </c>
      <c s="36" t="s">
        <v>216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96</v>
      </c>
      <c>
        <f>(M201*21)/100</f>
      </c>
      <c t="s">
        <v>27</v>
      </c>
    </row>
    <row r="202" spans="1:5" ht="12.75">
      <c r="A202" s="35" t="s">
        <v>56</v>
      </c>
      <c r="E202" s="39" t="s">
        <v>93</v>
      </c>
    </row>
    <row r="203" spans="1:5" ht="12.75">
      <c r="A203" s="35" t="s">
        <v>58</v>
      </c>
      <c r="E203" s="40" t="s">
        <v>93</v>
      </c>
    </row>
    <row r="204" spans="1:5" ht="127.5">
      <c r="A204" t="s">
        <v>60</v>
      </c>
      <c r="E204" s="39" t="s">
        <v>264</v>
      </c>
    </row>
    <row r="205" spans="1:16" ht="12.75">
      <c r="A205" t="s">
        <v>49</v>
      </c>
      <c s="34" t="s">
        <v>271</v>
      </c>
      <c s="34" t="s">
        <v>272</v>
      </c>
      <c s="35" t="s">
        <v>93</v>
      </c>
      <c s="6" t="s">
        <v>273</v>
      </c>
      <c s="36" t="s">
        <v>216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96</v>
      </c>
      <c>
        <f>(M205*21)/100</f>
      </c>
      <c t="s">
        <v>27</v>
      </c>
    </row>
    <row r="206" spans="1:5" ht="12.75">
      <c r="A206" s="35" t="s">
        <v>56</v>
      </c>
      <c r="E206" s="39" t="s">
        <v>93</v>
      </c>
    </row>
    <row r="207" spans="1:5" ht="12.75">
      <c r="A207" s="35" t="s">
        <v>58</v>
      </c>
      <c r="E207" s="40" t="s">
        <v>93</v>
      </c>
    </row>
    <row r="208" spans="1:5" ht="127.5">
      <c r="A208" t="s">
        <v>60</v>
      </c>
      <c r="E208" s="39" t="s">
        <v>264</v>
      </c>
    </row>
    <row r="209" spans="1:16" ht="12.75">
      <c r="A209" t="s">
        <v>49</v>
      </c>
      <c s="34" t="s">
        <v>274</v>
      </c>
      <c s="34" t="s">
        <v>275</v>
      </c>
      <c s="35" t="s">
        <v>93</v>
      </c>
      <c s="6" t="s">
        <v>276</v>
      </c>
      <c s="36" t="s">
        <v>216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96</v>
      </c>
      <c>
        <f>(M209*21)/100</f>
      </c>
      <c t="s">
        <v>27</v>
      </c>
    </row>
    <row r="210" spans="1:5" ht="12.75">
      <c r="A210" s="35" t="s">
        <v>56</v>
      </c>
      <c r="E210" s="39" t="s">
        <v>93</v>
      </c>
    </row>
    <row r="211" spans="1:5" ht="12.75">
      <c r="A211" s="35" t="s">
        <v>58</v>
      </c>
      <c r="E211" s="40" t="s">
        <v>93</v>
      </c>
    </row>
    <row r="212" spans="1:5" ht="127.5">
      <c r="A212" t="s">
        <v>60</v>
      </c>
      <c r="E212" s="39" t="s">
        <v>264</v>
      </c>
    </row>
    <row r="213" spans="1:16" ht="12.75">
      <c r="A213" t="s">
        <v>49</v>
      </c>
      <c s="34" t="s">
        <v>277</v>
      </c>
      <c s="34" t="s">
        <v>278</v>
      </c>
      <c s="35" t="s">
        <v>93</v>
      </c>
      <c s="6" t="s">
        <v>279</v>
      </c>
      <c s="36" t="s">
        <v>216</v>
      </c>
      <c s="37">
        <v>11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96</v>
      </c>
      <c>
        <f>(M213*21)/100</f>
      </c>
      <c t="s">
        <v>27</v>
      </c>
    </row>
    <row r="214" spans="1:5" ht="12.75">
      <c r="A214" s="35" t="s">
        <v>56</v>
      </c>
      <c r="E214" s="39" t="s">
        <v>93</v>
      </c>
    </row>
    <row r="215" spans="1:5" ht="12.75">
      <c r="A215" s="35" t="s">
        <v>58</v>
      </c>
      <c r="E215" s="40" t="s">
        <v>280</v>
      </c>
    </row>
    <row r="216" spans="1:5" ht="114.75">
      <c r="A216" t="s">
        <v>60</v>
      </c>
      <c r="E216" s="39" t="s">
        <v>281</v>
      </c>
    </row>
    <row r="217" spans="1:16" ht="25.5">
      <c r="A217" t="s">
        <v>49</v>
      </c>
      <c s="34" t="s">
        <v>282</v>
      </c>
      <c s="34" t="s">
        <v>283</v>
      </c>
      <c s="35" t="s">
        <v>93</v>
      </c>
      <c s="6" t="s">
        <v>284</v>
      </c>
      <c s="36" t="s">
        <v>148</v>
      </c>
      <c s="37">
        <v>66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96</v>
      </c>
      <c>
        <f>(M217*21)/100</f>
      </c>
      <c t="s">
        <v>27</v>
      </c>
    </row>
    <row r="218" spans="1:5" ht="12.75">
      <c r="A218" s="35" t="s">
        <v>56</v>
      </c>
      <c r="E218" s="39" t="s">
        <v>93</v>
      </c>
    </row>
    <row r="219" spans="1:5" ht="12.75">
      <c r="A219" s="35" t="s">
        <v>58</v>
      </c>
      <c r="E219" s="40" t="s">
        <v>93</v>
      </c>
    </row>
    <row r="220" spans="1:5" ht="255">
      <c r="A220" t="s">
        <v>60</v>
      </c>
      <c r="E220" s="39" t="s">
        <v>285</v>
      </c>
    </row>
    <row r="221" spans="1:16" ht="12.75">
      <c r="A221" t="s">
        <v>49</v>
      </c>
      <c s="34" t="s">
        <v>286</v>
      </c>
      <c s="34" t="s">
        <v>287</v>
      </c>
      <c s="35" t="s">
        <v>93</v>
      </c>
      <c s="6" t="s">
        <v>288</v>
      </c>
      <c s="36" t="s">
        <v>142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96</v>
      </c>
      <c>
        <f>(M221*21)/100</f>
      </c>
      <c t="s">
        <v>27</v>
      </c>
    </row>
    <row r="222" spans="1:5" ht="12.75">
      <c r="A222" s="35" t="s">
        <v>56</v>
      </c>
      <c r="E222" s="39" t="s">
        <v>93</v>
      </c>
    </row>
    <row r="223" spans="1:5" ht="12.75">
      <c r="A223" s="35" t="s">
        <v>58</v>
      </c>
      <c r="E223" s="40" t="s">
        <v>93</v>
      </c>
    </row>
    <row r="224" spans="1:5" ht="153">
      <c r="A224" t="s">
        <v>60</v>
      </c>
      <c r="E224" s="39" t="s">
        <v>289</v>
      </c>
    </row>
    <row r="225" spans="1:16" ht="25.5">
      <c r="A225" t="s">
        <v>49</v>
      </c>
      <c s="34" t="s">
        <v>290</v>
      </c>
      <c s="34" t="s">
        <v>291</v>
      </c>
      <c s="35" t="s">
        <v>93</v>
      </c>
      <c s="6" t="s">
        <v>292</v>
      </c>
      <c s="36" t="s">
        <v>148</v>
      </c>
      <c s="37">
        <v>163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96</v>
      </c>
      <c>
        <f>(M225*21)/100</f>
      </c>
      <c t="s">
        <v>27</v>
      </c>
    </row>
    <row r="226" spans="1:5" ht="12.75">
      <c r="A226" s="35" t="s">
        <v>56</v>
      </c>
      <c r="E226" s="39" t="s">
        <v>93</v>
      </c>
    </row>
    <row r="227" spans="1:5" ht="12.75">
      <c r="A227" s="35" t="s">
        <v>58</v>
      </c>
      <c r="E227" s="40" t="s">
        <v>93</v>
      </c>
    </row>
    <row r="228" spans="1:5" ht="76.5">
      <c r="A228" t="s">
        <v>60</v>
      </c>
      <c r="E228" s="39" t="s">
        <v>293</v>
      </c>
    </row>
    <row r="229" spans="1:16" ht="12.75">
      <c r="A229" t="s">
        <v>49</v>
      </c>
      <c s="34" t="s">
        <v>294</v>
      </c>
      <c s="34" t="s">
        <v>295</v>
      </c>
      <c s="35" t="s">
        <v>93</v>
      </c>
      <c s="6" t="s">
        <v>296</v>
      </c>
      <c s="36" t="s">
        <v>95</v>
      </c>
      <c s="37">
        <v>1037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96</v>
      </c>
      <c>
        <f>(M229*21)/100</f>
      </c>
      <c t="s">
        <v>27</v>
      </c>
    </row>
    <row r="230" spans="1:5" ht="12.75">
      <c r="A230" s="35" t="s">
        <v>56</v>
      </c>
      <c r="E230" s="39" t="s">
        <v>93</v>
      </c>
    </row>
    <row r="231" spans="1:5" ht="12.75">
      <c r="A231" s="35" t="s">
        <v>58</v>
      </c>
      <c r="E231" s="40" t="s">
        <v>93</v>
      </c>
    </row>
    <row r="232" spans="1:5" ht="140.25">
      <c r="A232" t="s">
        <v>60</v>
      </c>
      <c r="E232" s="39" t="s">
        <v>297</v>
      </c>
    </row>
    <row r="233" spans="1:16" ht="25.5">
      <c r="A233" t="s">
        <v>49</v>
      </c>
      <c s="34" t="s">
        <v>298</v>
      </c>
      <c s="34" t="s">
        <v>299</v>
      </c>
      <c s="35" t="s">
        <v>93</v>
      </c>
      <c s="6" t="s">
        <v>300</v>
      </c>
      <c s="36" t="s">
        <v>148</v>
      </c>
      <c s="37">
        <v>557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96</v>
      </c>
      <c>
        <f>(M233*21)/100</f>
      </c>
      <c t="s">
        <v>27</v>
      </c>
    </row>
    <row r="234" spans="1:5" ht="12.75">
      <c r="A234" s="35" t="s">
        <v>56</v>
      </c>
      <c r="E234" s="39" t="s">
        <v>93</v>
      </c>
    </row>
    <row r="235" spans="1:5" ht="12.75">
      <c r="A235" s="35" t="s">
        <v>58</v>
      </c>
      <c r="E235" s="40" t="s">
        <v>301</v>
      </c>
    </row>
    <row r="236" spans="1:5" ht="204">
      <c r="A236" t="s">
        <v>60</v>
      </c>
      <c r="E236" s="39" t="s">
        <v>302</v>
      </c>
    </row>
    <row r="237" spans="1:16" ht="25.5">
      <c r="A237" t="s">
        <v>49</v>
      </c>
      <c s="34" t="s">
        <v>303</v>
      </c>
      <c s="34" t="s">
        <v>304</v>
      </c>
      <c s="35" t="s">
        <v>93</v>
      </c>
      <c s="6" t="s">
        <v>305</v>
      </c>
      <c s="36" t="s">
        <v>148</v>
      </c>
      <c s="37">
        <v>46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96</v>
      </c>
      <c>
        <f>(M237*21)/100</f>
      </c>
      <c t="s">
        <v>27</v>
      </c>
    </row>
    <row r="238" spans="1:5" ht="12.75">
      <c r="A238" s="35" t="s">
        <v>56</v>
      </c>
      <c r="E238" s="39" t="s">
        <v>93</v>
      </c>
    </row>
    <row r="239" spans="1:5" ht="12.75">
      <c r="A239" s="35" t="s">
        <v>58</v>
      </c>
      <c r="E239" s="40" t="s">
        <v>93</v>
      </c>
    </row>
    <row r="240" spans="1:5" ht="216.75">
      <c r="A240" t="s">
        <v>60</v>
      </c>
      <c r="E240" s="39" t="s">
        <v>306</v>
      </c>
    </row>
    <row r="241" spans="1:16" ht="25.5">
      <c r="A241" t="s">
        <v>49</v>
      </c>
      <c s="34" t="s">
        <v>307</v>
      </c>
      <c s="34" t="s">
        <v>308</v>
      </c>
      <c s="35" t="s">
        <v>93</v>
      </c>
      <c s="6" t="s">
        <v>309</v>
      </c>
      <c s="36" t="s">
        <v>310</v>
      </c>
      <c s="37">
        <v>177.789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96</v>
      </c>
      <c>
        <f>(M241*21)/100</f>
      </c>
      <c t="s">
        <v>27</v>
      </c>
    </row>
    <row r="242" spans="1:5" ht="12.75">
      <c r="A242" s="35" t="s">
        <v>56</v>
      </c>
      <c r="E242" s="39" t="s">
        <v>93</v>
      </c>
    </row>
    <row r="243" spans="1:5" ht="12.75">
      <c r="A243" s="35" t="s">
        <v>58</v>
      </c>
      <c r="E243" s="40" t="s">
        <v>311</v>
      </c>
    </row>
    <row r="244" spans="1:5" ht="127.5">
      <c r="A244" t="s">
        <v>60</v>
      </c>
      <c r="E244" s="39" t="s">
        <v>312</v>
      </c>
    </row>
    <row r="245" spans="1:16" ht="12.75">
      <c r="A245" t="s">
        <v>49</v>
      </c>
      <c s="34" t="s">
        <v>313</v>
      </c>
      <c s="34" t="s">
        <v>314</v>
      </c>
      <c s="35" t="s">
        <v>93</v>
      </c>
      <c s="6" t="s">
        <v>315</v>
      </c>
      <c s="36" t="s">
        <v>148</v>
      </c>
      <c s="37">
        <v>66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96</v>
      </c>
      <c>
        <f>(M245*21)/100</f>
      </c>
      <c t="s">
        <v>27</v>
      </c>
    </row>
    <row r="246" spans="1:5" ht="12.75">
      <c r="A246" s="35" t="s">
        <v>56</v>
      </c>
      <c r="E246" s="39" t="s">
        <v>93</v>
      </c>
    </row>
    <row r="247" spans="1:5" ht="12.75">
      <c r="A247" s="35" t="s">
        <v>58</v>
      </c>
      <c r="E247" s="40" t="s">
        <v>93</v>
      </c>
    </row>
    <row r="248" spans="1:5" ht="178.5">
      <c r="A248" t="s">
        <v>60</v>
      </c>
      <c r="E248" s="39" t="s">
        <v>316</v>
      </c>
    </row>
    <row r="249" spans="1:16" ht="12.75">
      <c r="A249" t="s">
        <v>49</v>
      </c>
      <c s="34" t="s">
        <v>317</v>
      </c>
      <c s="34" t="s">
        <v>318</v>
      </c>
      <c s="35" t="s">
        <v>93</v>
      </c>
      <c s="6" t="s">
        <v>319</v>
      </c>
      <c s="36" t="s">
        <v>216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96</v>
      </c>
      <c>
        <f>(M249*21)/100</f>
      </c>
      <c t="s">
        <v>27</v>
      </c>
    </row>
    <row r="250" spans="1:5" ht="12.75">
      <c r="A250" s="35" t="s">
        <v>56</v>
      </c>
      <c r="E250" s="39" t="s">
        <v>93</v>
      </c>
    </row>
    <row r="251" spans="1:5" ht="38.25">
      <c r="A251" s="35" t="s">
        <v>58</v>
      </c>
      <c r="E251" s="40" t="s">
        <v>320</v>
      </c>
    </row>
    <row r="252" spans="1:5" ht="127.5">
      <c r="A252" t="s">
        <v>60</v>
      </c>
      <c r="E252" s="39" t="s">
        <v>321</v>
      </c>
    </row>
    <row r="253" spans="1:16" ht="25.5">
      <c r="A253" t="s">
        <v>49</v>
      </c>
      <c s="34" t="s">
        <v>322</v>
      </c>
      <c s="34" t="s">
        <v>323</v>
      </c>
      <c s="35" t="s">
        <v>93</v>
      </c>
      <c s="6" t="s">
        <v>324</v>
      </c>
      <c s="36" t="s">
        <v>310</v>
      </c>
      <c s="37">
        <v>17.27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96</v>
      </c>
      <c>
        <f>(M253*21)/100</f>
      </c>
      <c t="s">
        <v>27</v>
      </c>
    </row>
    <row r="254" spans="1:5" ht="12.75">
      <c r="A254" s="35" t="s">
        <v>56</v>
      </c>
      <c r="E254" s="39" t="s">
        <v>93</v>
      </c>
    </row>
    <row r="255" spans="1:5" ht="12.75">
      <c r="A255" s="35" t="s">
        <v>58</v>
      </c>
      <c r="E255" s="40" t="s">
        <v>325</v>
      </c>
    </row>
    <row r="256" spans="1:5" ht="127.5">
      <c r="A256" t="s">
        <v>60</v>
      </c>
      <c r="E256" s="39" t="s">
        <v>326</v>
      </c>
    </row>
    <row r="257" spans="1:16" ht="12.75">
      <c r="A257" t="s">
        <v>49</v>
      </c>
      <c s="34" t="s">
        <v>327</v>
      </c>
      <c s="34" t="s">
        <v>328</v>
      </c>
      <c s="35" t="s">
        <v>93</v>
      </c>
      <c s="6" t="s">
        <v>329</v>
      </c>
      <c s="36" t="s">
        <v>216</v>
      </c>
      <c s="37">
        <v>13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96</v>
      </c>
      <c>
        <f>(M257*21)/100</f>
      </c>
      <c t="s">
        <v>27</v>
      </c>
    </row>
    <row r="258" spans="1:5" ht="12.75">
      <c r="A258" s="35" t="s">
        <v>56</v>
      </c>
      <c r="E258" s="39" t="s">
        <v>93</v>
      </c>
    </row>
    <row r="259" spans="1:5" ht="12.75">
      <c r="A259" s="35" t="s">
        <v>58</v>
      </c>
      <c r="E259" s="40" t="s">
        <v>93</v>
      </c>
    </row>
    <row r="260" spans="1:5" ht="127.5">
      <c r="A260" t="s">
        <v>60</v>
      </c>
      <c r="E260" s="39" t="s">
        <v>321</v>
      </c>
    </row>
    <row r="261" spans="1:16" ht="25.5">
      <c r="A261" t="s">
        <v>49</v>
      </c>
      <c s="34" t="s">
        <v>330</v>
      </c>
      <c s="34" t="s">
        <v>331</v>
      </c>
      <c s="35" t="s">
        <v>93</v>
      </c>
      <c s="6" t="s">
        <v>332</v>
      </c>
      <c s="36" t="s">
        <v>310</v>
      </c>
      <c s="37">
        <v>19.5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96</v>
      </c>
      <c>
        <f>(M261*21)/100</f>
      </c>
      <c t="s">
        <v>27</v>
      </c>
    </row>
    <row r="262" spans="1:5" ht="12.75">
      <c r="A262" s="35" t="s">
        <v>56</v>
      </c>
      <c r="E262" s="39" t="s">
        <v>93</v>
      </c>
    </row>
    <row r="263" spans="1:5" ht="12.75">
      <c r="A263" s="35" t="s">
        <v>58</v>
      </c>
      <c r="E263" s="40" t="s">
        <v>333</v>
      </c>
    </row>
    <row r="264" spans="1:5" ht="127.5">
      <c r="A264" t="s">
        <v>60</v>
      </c>
      <c r="E264" s="39" t="s">
        <v>326</v>
      </c>
    </row>
    <row r="265" spans="1:16" ht="25.5">
      <c r="A265" t="s">
        <v>49</v>
      </c>
      <c s="34" t="s">
        <v>334</v>
      </c>
      <c s="34" t="s">
        <v>335</v>
      </c>
      <c s="35" t="s">
        <v>93</v>
      </c>
      <c s="6" t="s">
        <v>336</v>
      </c>
      <c s="36" t="s">
        <v>337</v>
      </c>
      <c s="37">
        <v>20740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27</v>
      </c>
    </row>
    <row r="266" spans="1:5" ht="12.75">
      <c r="A266" s="35" t="s">
        <v>56</v>
      </c>
      <c r="E266" s="39" t="s">
        <v>93</v>
      </c>
    </row>
    <row r="267" spans="1:5" ht="12.75">
      <c r="A267" s="35" t="s">
        <v>58</v>
      </c>
      <c r="E267" s="40" t="s">
        <v>338</v>
      </c>
    </row>
    <row r="268" spans="1:5" ht="127.5">
      <c r="A268" t="s">
        <v>60</v>
      </c>
      <c r="E268" s="39" t="s">
        <v>339</v>
      </c>
    </row>
    <row r="269" spans="1:16" ht="12.75">
      <c r="A269" t="s">
        <v>49</v>
      </c>
      <c s="34" t="s">
        <v>340</v>
      </c>
      <c s="34" t="s">
        <v>341</v>
      </c>
      <c s="35" t="s">
        <v>93</v>
      </c>
      <c s="6" t="s">
        <v>342</v>
      </c>
      <c s="36" t="s">
        <v>95</v>
      </c>
      <c s="37">
        <v>5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96</v>
      </c>
      <c>
        <f>(M269*21)/100</f>
      </c>
      <c t="s">
        <v>27</v>
      </c>
    </row>
    <row r="270" spans="1:5" ht="12.75">
      <c r="A270" s="35" t="s">
        <v>56</v>
      </c>
      <c r="E270" s="39" t="s">
        <v>93</v>
      </c>
    </row>
    <row r="271" spans="1:5" ht="12.75">
      <c r="A271" s="35" t="s">
        <v>58</v>
      </c>
      <c r="E271" s="40" t="s">
        <v>93</v>
      </c>
    </row>
    <row r="272" spans="1:5" ht="76.5">
      <c r="A272" t="s">
        <v>60</v>
      </c>
      <c r="E272" s="39" t="s">
        <v>343</v>
      </c>
    </row>
    <row r="273" spans="1:16" ht="12.75">
      <c r="A273" t="s">
        <v>49</v>
      </c>
      <c s="34" t="s">
        <v>344</v>
      </c>
      <c s="34" t="s">
        <v>345</v>
      </c>
      <c s="35" t="s">
        <v>93</v>
      </c>
      <c s="6" t="s">
        <v>346</v>
      </c>
      <c s="36" t="s">
        <v>216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27</v>
      </c>
    </row>
    <row r="274" spans="1:5" ht="12.75">
      <c r="A274" s="35" t="s">
        <v>56</v>
      </c>
      <c r="E274" s="39" t="s">
        <v>93</v>
      </c>
    </row>
    <row r="275" spans="1:5" ht="12.75">
      <c r="A275" s="35" t="s">
        <v>58</v>
      </c>
      <c r="E275" s="40" t="s">
        <v>93</v>
      </c>
    </row>
    <row r="276" spans="1:5" ht="89.25">
      <c r="A276" t="s">
        <v>60</v>
      </c>
      <c r="E276" s="39" t="s">
        <v>347</v>
      </c>
    </row>
    <row r="277" spans="1:16" ht="12.75">
      <c r="A277" t="s">
        <v>49</v>
      </c>
      <c s="34" t="s">
        <v>348</v>
      </c>
      <c s="34" t="s">
        <v>349</v>
      </c>
      <c s="35" t="s">
        <v>93</v>
      </c>
      <c s="6" t="s">
        <v>350</v>
      </c>
      <c s="36" t="s">
        <v>148</v>
      </c>
      <c s="37">
        <v>12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27</v>
      </c>
    </row>
    <row r="278" spans="1:5" ht="12.75">
      <c r="A278" s="35" t="s">
        <v>56</v>
      </c>
      <c r="E278" s="39" t="s">
        <v>93</v>
      </c>
    </row>
    <row r="279" spans="1:5" ht="12.75">
      <c r="A279" s="35" t="s">
        <v>58</v>
      </c>
      <c r="E279" s="40" t="s">
        <v>93</v>
      </c>
    </row>
    <row r="280" spans="1:5" ht="89.25">
      <c r="A280" t="s">
        <v>60</v>
      </c>
      <c r="E280" s="39" t="s">
        <v>351</v>
      </c>
    </row>
    <row r="281" spans="1:16" ht="12.75">
      <c r="A281" t="s">
        <v>49</v>
      </c>
      <c s="34" t="s">
        <v>352</v>
      </c>
      <c s="34" t="s">
        <v>353</v>
      </c>
      <c s="35" t="s">
        <v>93</v>
      </c>
      <c s="6" t="s">
        <v>354</v>
      </c>
      <c s="36" t="s">
        <v>148</v>
      </c>
      <c s="37">
        <v>160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93</v>
      </c>
    </row>
    <row r="283" spans="1:5" ht="12.75">
      <c r="A283" s="35" t="s">
        <v>58</v>
      </c>
      <c r="E283" s="40" t="s">
        <v>93</v>
      </c>
    </row>
    <row r="284" spans="1:5" ht="76.5">
      <c r="A284" t="s">
        <v>60</v>
      </c>
      <c r="E284" s="39" t="s">
        <v>355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358</v>
      </c>
      <c r="E8" s="30" t="s">
        <v>357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75</v>
      </c>
      <c r="E9" s="33" t="s">
        <v>183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194</v>
      </c>
      <c s="35" t="s">
        <v>93</v>
      </c>
      <c s="6" t="s">
        <v>195</v>
      </c>
      <c s="36" t="s">
        <v>95</v>
      </c>
      <c s="37">
        <v>91.05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56</v>
      </c>
      <c r="E11" s="39" t="s">
        <v>93</v>
      </c>
    </row>
    <row r="12" spans="1:5" ht="12.75">
      <c r="A12" s="35" t="s">
        <v>58</v>
      </c>
      <c r="E12" s="40" t="s">
        <v>359</v>
      </c>
    </row>
    <row r="13" spans="1:5" ht="89.25">
      <c r="A13" t="s">
        <v>60</v>
      </c>
      <c r="E13" s="39" t="s">
        <v>192</v>
      </c>
    </row>
    <row r="14" spans="1:16" ht="25.5">
      <c r="A14" t="s">
        <v>49</v>
      </c>
      <c s="34" t="s">
        <v>27</v>
      </c>
      <c s="34" t="s">
        <v>360</v>
      </c>
      <c s="35" t="s">
        <v>93</v>
      </c>
      <c s="6" t="s">
        <v>361</v>
      </c>
      <c s="36" t="s">
        <v>148</v>
      </c>
      <c s="37">
        <v>607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12.75">
      <c r="A15" s="35" t="s">
        <v>56</v>
      </c>
      <c r="E15" s="39" t="s">
        <v>93</v>
      </c>
    </row>
    <row r="16" spans="1:5" ht="12.75">
      <c r="A16" s="35" t="s">
        <v>58</v>
      </c>
      <c r="E16" s="40" t="s">
        <v>93</v>
      </c>
    </row>
    <row r="17" spans="1:5" ht="255">
      <c r="A17" t="s">
        <v>60</v>
      </c>
      <c r="E17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363</v>
      </c>
      <c r="E4" s="26" t="s">
        <v>364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COUNTIFS(L8:L201,"=0",A8:A201,"P")+COUNTIFS(L8:L201,"",A8:A201,"P")+SUM(Q8:Q201)</f>
      </c>
    </row>
    <row r="8" spans="1:13" ht="12.75">
      <c r="A8" t="s">
        <v>44</v>
      </c>
      <c r="C8" s="28" t="s">
        <v>367</v>
      </c>
      <c r="E8" s="30" t="s">
        <v>366</v>
      </c>
      <c r="J8" s="29">
        <f>0+J9+J30+J71+J84+J113+J138+J143+J156</f>
      </c>
      <c s="29">
        <f>0+K9+K30+K71+K84+K113+K138+K143+K156</f>
      </c>
      <c s="29">
        <f>0+L9+L30+L71+L84+L113+L138+L143+L156</f>
      </c>
      <c s="29">
        <f>0+M9+M30+M71+M84+M113+M138+M143+M156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368</v>
      </c>
      <c s="35" t="s">
        <v>93</v>
      </c>
      <c s="6" t="s">
        <v>369</v>
      </c>
      <c s="36" t="s">
        <v>370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56</v>
      </c>
      <c r="E11" s="39" t="s">
        <v>371</v>
      </c>
    </row>
    <row r="12" spans="1:5" ht="12.75">
      <c r="A12" s="35" t="s">
        <v>58</v>
      </c>
      <c r="E12" s="40" t="s">
        <v>93</v>
      </c>
    </row>
    <row r="13" spans="1:5" ht="12.75">
      <c r="A13" t="s">
        <v>60</v>
      </c>
      <c r="E13" s="39" t="s">
        <v>372</v>
      </c>
    </row>
    <row r="14" spans="1:16" ht="12.75">
      <c r="A14" t="s">
        <v>49</v>
      </c>
      <c s="34" t="s">
        <v>27</v>
      </c>
      <c s="34" t="s">
        <v>373</v>
      </c>
      <c s="35" t="s">
        <v>27</v>
      </c>
      <c s="6" t="s">
        <v>374</v>
      </c>
      <c s="36" t="s">
        <v>370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25.5">
      <c r="A15" s="35" t="s">
        <v>56</v>
      </c>
      <c r="E15" s="39" t="s">
        <v>375</v>
      </c>
    </row>
    <row r="16" spans="1:5" ht="12.75">
      <c r="A16" s="35" t="s">
        <v>58</v>
      </c>
      <c r="E16" s="40" t="s">
        <v>93</v>
      </c>
    </row>
    <row r="17" spans="1:5" ht="12.75">
      <c r="A17" t="s">
        <v>60</v>
      </c>
      <c r="E17" s="39" t="s">
        <v>372</v>
      </c>
    </row>
    <row r="18" spans="1:16" ht="12.75">
      <c r="A18" t="s">
        <v>49</v>
      </c>
      <c s="34" t="s">
        <v>26</v>
      </c>
      <c s="34" t="s">
        <v>376</v>
      </c>
      <c s="35" t="s">
        <v>93</v>
      </c>
      <c s="6" t="s">
        <v>377</v>
      </c>
      <c s="36" t="s">
        <v>370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56</v>
      </c>
      <c r="E19" s="39" t="s">
        <v>378</v>
      </c>
    </row>
    <row r="20" spans="1:5" ht="12.75">
      <c r="A20" s="35" t="s">
        <v>58</v>
      </c>
      <c r="E20" s="40" t="s">
        <v>93</v>
      </c>
    </row>
    <row r="21" spans="1:5" ht="63.75">
      <c r="A21" t="s">
        <v>60</v>
      </c>
      <c r="E21" s="39" t="s">
        <v>379</v>
      </c>
    </row>
    <row r="22" spans="1:16" ht="38.25">
      <c r="A22" t="s">
        <v>49</v>
      </c>
      <c s="34" t="s">
        <v>70</v>
      </c>
      <c s="34" t="s">
        <v>51</v>
      </c>
      <c s="35" t="s">
        <v>52</v>
      </c>
      <c s="6" t="s">
        <v>53</v>
      </c>
      <c s="36" t="s">
        <v>54</v>
      </c>
      <c s="37">
        <v>1757.268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380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75</v>
      </c>
      <c s="34" t="s">
        <v>381</v>
      </c>
      <c s="35" t="s">
        <v>382</v>
      </c>
      <c s="6" t="s">
        <v>383</v>
      </c>
      <c s="36" t="s">
        <v>54</v>
      </c>
      <c s="37">
        <v>87.456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384</v>
      </c>
    </row>
    <row r="29" spans="1:5" ht="12.75">
      <c r="A29" t="s">
        <v>60</v>
      </c>
      <c r="E29" s="39" t="s">
        <v>61</v>
      </c>
    </row>
    <row r="30" spans="1:13" ht="12.75">
      <c r="A30" t="s">
        <v>46</v>
      </c>
      <c r="C30" s="31" t="s">
        <v>50</v>
      </c>
      <c r="E30" s="33" t="s">
        <v>90</v>
      </c>
      <c r="J30" s="32">
        <f>0</f>
      </c>
      <c s="32">
        <f>0</f>
      </c>
      <c s="32">
        <f>0+L31+L35+L39+L43+L47+L51+L55+L59+L63+L67</f>
      </c>
      <c s="32">
        <f>0+M31+M35+M39+M43+M47+M51+M55+M59+M63+M67</f>
      </c>
    </row>
    <row r="31" spans="1:16" ht="12.75">
      <c r="A31" t="s">
        <v>49</v>
      </c>
      <c s="34" t="s">
        <v>80</v>
      </c>
      <c s="34" t="s">
        <v>385</v>
      </c>
      <c s="35" t="s">
        <v>93</v>
      </c>
      <c s="6" t="s">
        <v>386</v>
      </c>
      <c s="36" t="s">
        <v>216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96</v>
      </c>
      <c>
        <f>(M31*21)/100</f>
      </c>
      <c t="s">
        <v>27</v>
      </c>
    </row>
    <row r="32" spans="1:5" ht="12.75">
      <c r="A32" s="35" t="s">
        <v>56</v>
      </c>
      <c r="E32" s="39" t="s">
        <v>93</v>
      </c>
    </row>
    <row r="33" spans="1:5" ht="12.75">
      <c r="A33" s="35" t="s">
        <v>58</v>
      </c>
      <c r="E33" s="40" t="s">
        <v>387</v>
      </c>
    </row>
    <row r="34" spans="1:5" ht="165.75">
      <c r="A34" t="s">
        <v>60</v>
      </c>
      <c r="E34" s="39" t="s">
        <v>388</v>
      </c>
    </row>
    <row r="35" spans="1:16" ht="12.75">
      <c r="A35" t="s">
        <v>49</v>
      </c>
      <c s="34" t="s">
        <v>91</v>
      </c>
      <c s="34" t="s">
        <v>389</v>
      </c>
      <c s="35" t="s">
        <v>93</v>
      </c>
      <c s="6" t="s">
        <v>390</v>
      </c>
      <c s="36" t="s">
        <v>241</v>
      </c>
      <c s="37">
        <v>672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96</v>
      </c>
      <c>
        <f>(M35*21)/100</f>
      </c>
      <c t="s">
        <v>27</v>
      </c>
    </row>
    <row r="36" spans="1:5" ht="12.75">
      <c r="A36" s="35" t="s">
        <v>56</v>
      </c>
      <c r="E36" s="39" t="s">
        <v>93</v>
      </c>
    </row>
    <row r="37" spans="1:5" ht="12.75">
      <c r="A37" s="35" t="s">
        <v>58</v>
      </c>
      <c r="E37" s="40" t="s">
        <v>391</v>
      </c>
    </row>
    <row r="38" spans="1:5" ht="38.25">
      <c r="A38" t="s">
        <v>60</v>
      </c>
      <c r="E38" s="39" t="s">
        <v>392</v>
      </c>
    </row>
    <row r="39" spans="1:16" ht="12.75">
      <c r="A39" t="s">
        <v>49</v>
      </c>
      <c s="34" t="s">
        <v>99</v>
      </c>
      <c s="34" t="s">
        <v>393</v>
      </c>
      <c s="35" t="s">
        <v>93</v>
      </c>
      <c s="6" t="s">
        <v>394</v>
      </c>
      <c s="36" t="s">
        <v>148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27</v>
      </c>
    </row>
    <row r="40" spans="1:5" ht="12.75">
      <c r="A40" s="35" t="s">
        <v>56</v>
      </c>
      <c r="E40" s="39" t="s">
        <v>93</v>
      </c>
    </row>
    <row r="41" spans="1:5" ht="12.75">
      <c r="A41" s="35" t="s">
        <v>58</v>
      </c>
      <c r="E41" s="40" t="s">
        <v>395</v>
      </c>
    </row>
    <row r="42" spans="1:5" ht="38.25">
      <c r="A42" t="s">
        <v>60</v>
      </c>
      <c r="E42" s="39" t="s">
        <v>396</v>
      </c>
    </row>
    <row r="43" spans="1:16" ht="12.75">
      <c r="A43" t="s">
        <v>49</v>
      </c>
      <c s="34" t="s">
        <v>103</v>
      </c>
      <c s="34" t="s">
        <v>397</v>
      </c>
      <c s="35" t="s">
        <v>93</v>
      </c>
      <c s="6" t="s">
        <v>398</v>
      </c>
      <c s="36" t="s">
        <v>95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27</v>
      </c>
    </row>
    <row r="44" spans="1:5" ht="12.75">
      <c r="A44" s="35" t="s">
        <v>56</v>
      </c>
      <c r="E44" s="39" t="s">
        <v>93</v>
      </c>
    </row>
    <row r="45" spans="1:5" ht="12.75">
      <c r="A45" s="35" t="s">
        <v>58</v>
      </c>
      <c r="E45" s="40" t="s">
        <v>399</v>
      </c>
    </row>
    <row r="46" spans="1:5" ht="63.75">
      <c r="A46" t="s">
        <v>60</v>
      </c>
      <c r="E46" s="39" t="s">
        <v>102</v>
      </c>
    </row>
    <row r="47" spans="1:16" ht="12.75">
      <c r="A47" t="s">
        <v>49</v>
      </c>
      <c s="34" t="s">
        <v>108</v>
      </c>
      <c s="34" t="s">
        <v>400</v>
      </c>
      <c s="35" t="s">
        <v>93</v>
      </c>
      <c s="6" t="s">
        <v>401</v>
      </c>
      <c s="36" t="s">
        <v>95</v>
      </c>
      <c s="37">
        <v>976.262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27</v>
      </c>
    </row>
    <row r="48" spans="1:5" ht="12.75">
      <c r="A48" s="35" t="s">
        <v>56</v>
      </c>
      <c r="E48" s="39" t="s">
        <v>93</v>
      </c>
    </row>
    <row r="49" spans="1:5" ht="114.75">
      <c r="A49" s="35" t="s">
        <v>58</v>
      </c>
      <c r="E49" s="40" t="s">
        <v>402</v>
      </c>
    </row>
    <row r="50" spans="1:5" ht="318.75">
      <c r="A50" t="s">
        <v>60</v>
      </c>
      <c r="E50" s="39" t="s">
        <v>107</v>
      </c>
    </row>
    <row r="51" spans="1:16" ht="12.75">
      <c r="A51" t="s">
        <v>49</v>
      </c>
      <c s="34" t="s">
        <v>113</v>
      </c>
      <c s="34" t="s">
        <v>403</v>
      </c>
      <c s="35" t="s">
        <v>93</v>
      </c>
      <c s="6" t="s">
        <v>404</v>
      </c>
      <c s="36" t="s">
        <v>95</v>
      </c>
      <c s="37">
        <v>18.4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27</v>
      </c>
    </row>
    <row r="52" spans="1:5" ht="25.5">
      <c r="A52" s="35" t="s">
        <v>56</v>
      </c>
      <c r="E52" s="39" t="s">
        <v>405</v>
      </c>
    </row>
    <row r="53" spans="1:5" ht="12.75">
      <c r="A53" s="35" t="s">
        <v>58</v>
      </c>
      <c r="E53" s="40" t="s">
        <v>406</v>
      </c>
    </row>
    <row r="54" spans="1:5" ht="267.75">
      <c r="A54" t="s">
        <v>60</v>
      </c>
      <c r="E54" s="39" t="s">
        <v>407</v>
      </c>
    </row>
    <row r="55" spans="1:16" ht="12.75">
      <c r="A55" t="s">
        <v>49</v>
      </c>
      <c s="34" t="s">
        <v>118</v>
      </c>
      <c s="34" t="s">
        <v>134</v>
      </c>
      <c s="35" t="s">
        <v>93</v>
      </c>
      <c s="6" t="s">
        <v>135</v>
      </c>
      <c s="36" t="s">
        <v>95</v>
      </c>
      <c s="37">
        <v>5.2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27</v>
      </c>
    </row>
    <row r="56" spans="1:5" ht="12.75">
      <c r="A56" s="35" t="s">
        <v>56</v>
      </c>
      <c r="E56" s="39" t="s">
        <v>408</v>
      </c>
    </row>
    <row r="57" spans="1:5" ht="12.75">
      <c r="A57" s="35" t="s">
        <v>58</v>
      </c>
      <c r="E57" s="40" t="s">
        <v>409</v>
      </c>
    </row>
    <row r="58" spans="1:5" ht="293.25">
      <c r="A58" t="s">
        <v>60</v>
      </c>
      <c r="E58" s="39" t="s">
        <v>138</v>
      </c>
    </row>
    <row r="59" spans="1:16" ht="12.75">
      <c r="A59" t="s">
        <v>49</v>
      </c>
      <c s="34" t="s">
        <v>122</v>
      </c>
      <c s="34" t="s">
        <v>410</v>
      </c>
      <c s="35" t="s">
        <v>93</v>
      </c>
      <c s="6" t="s">
        <v>411</v>
      </c>
      <c s="36" t="s">
        <v>142</v>
      </c>
      <c s="37">
        <v>400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27</v>
      </c>
    </row>
    <row r="60" spans="1:5" ht="25.5">
      <c r="A60" s="35" t="s">
        <v>56</v>
      </c>
      <c r="E60" s="39" t="s">
        <v>412</v>
      </c>
    </row>
    <row r="61" spans="1:5" ht="12.75">
      <c r="A61" s="35" t="s">
        <v>58</v>
      </c>
      <c r="E61" s="40" t="s">
        <v>413</v>
      </c>
    </row>
    <row r="62" spans="1:5" ht="38.25">
      <c r="A62" t="s">
        <v>60</v>
      </c>
      <c r="E62" s="39" t="s">
        <v>414</v>
      </c>
    </row>
    <row r="63" spans="1:16" ht="12.75">
      <c r="A63" t="s">
        <v>49</v>
      </c>
      <c s="34" t="s">
        <v>127</v>
      </c>
      <c s="34" t="s">
        <v>415</v>
      </c>
      <c s="35" t="s">
        <v>93</v>
      </c>
      <c s="6" t="s">
        <v>416</v>
      </c>
      <c s="36" t="s">
        <v>142</v>
      </c>
      <c s="37">
        <v>350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27</v>
      </c>
    </row>
    <row r="64" spans="1:5" ht="12.75">
      <c r="A64" s="35" t="s">
        <v>56</v>
      </c>
      <c r="E64" s="39" t="s">
        <v>417</v>
      </c>
    </row>
    <row r="65" spans="1:5" ht="12.75">
      <c r="A65" s="35" t="s">
        <v>58</v>
      </c>
      <c r="E65" s="40" t="s">
        <v>418</v>
      </c>
    </row>
    <row r="66" spans="1:5" ht="38.25">
      <c r="A66" t="s">
        <v>60</v>
      </c>
      <c r="E66" s="39" t="s">
        <v>419</v>
      </c>
    </row>
    <row r="67" spans="1:16" ht="12.75">
      <c r="A67" t="s">
        <v>49</v>
      </c>
      <c s="34" t="s">
        <v>133</v>
      </c>
      <c s="34" t="s">
        <v>420</v>
      </c>
      <c s="35" t="s">
        <v>93</v>
      </c>
      <c s="6" t="s">
        <v>421</v>
      </c>
      <c s="36" t="s">
        <v>142</v>
      </c>
      <c s="37">
        <v>350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27</v>
      </c>
    </row>
    <row r="68" spans="1:5" ht="12.75">
      <c r="A68" s="35" t="s">
        <v>56</v>
      </c>
      <c r="E68" s="39" t="s">
        <v>93</v>
      </c>
    </row>
    <row r="69" spans="1:5" ht="12.75">
      <c r="A69" s="35" t="s">
        <v>58</v>
      </c>
      <c r="E69" s="40" t="s">
        <v>422</v>
      </c>
    </row>
    <row r="70" spans="1:5" ht="25.5">
      <c r="A70" t="s">
        <v>60</v>
      </c>
      <c r="E70" s="39" t="s">
        <v>423</v>
      </c>
    </row>
    <row r="71" spans="1:13" ht="12.75">
      <c r="A71" t="s">
        <v>46</v>
      </c>
      <c r="C71" s="31" t="s">
        <v>27</v>
      </c>
      <c r="E71" s="33" t="s">
        <v>144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139</v>
      </c>
      <c s="34" t="s">
        <v>424</v>
      </c>
      <c s="35" t="s">
        <v>93</v>
      </c>
      <c s="6" t="s">
        <v>425</v>
      </c>
      <c s="36" t="s">
        <v>148</v>
      </c>
      <c s="37">
        <v>26.8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27</v>
      </c>
    </row>
    <row r="73" spans="1:5" ht="12.75">
      <c r="A73" s="35" t="s">
        <v>56</v>
      </c>
      <c r="E73" s="39" t="s">
        <v>426</v>
      </c>
    </row>
    <row r="74" spans="1:5" ht="12.75">
      <c r="A74" s="35" t="s">
        <v>58</v>
      </c>
      <c r="E74" s="40" t="s">
        <v>427</v>
      </c>
    </row>
    <row r="75" spans="1:5" ht="165.75">
      <c r="A75" t="s">
        <v>60</v>
      </c>
      <c r="E75" s="39" t="s">
        <v>149</v>
      </c>
    </row>
    <row r="76" spans="1:16" ht="12.75">
      <c r="A76" t="s">
        <v>49</v>
      </c>
      <c s="34" t="s">
        <v>145</v>
      </c>
      <c s="34" t="s">
        <v>428</v>
      </c>
      <c s="35" t="s">
        <v>93</v>
      </c>
      <c s="6" t="s">
        <v>429</v>
      </c>
      <c s="36" t="s">
        <v>95</v>
      </c>
      <c s="37">
        <v>32.5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27</v>
      </c>
    </row>
    <row r="77" spans="1:5" ht="12.75">
      <c r="A77" s="35" t="s">
        <v>56</v>
      </c>
      <c r="E77" s="39" t="s">
        <v>430</v>
      </c>
    </row>
    <row r="78" spans="1:5" ht="12.75">
      <c r="A78" s="35" t="s">
        <v>58</v>
      </c>
      <c r="E78" s="40" t="s">
        <v>431</v>
      </c>
    </row>
    <row r="79" spans="1:5" ht="369.75">
      <c r="A79" t="s">
        <v>60</v>
      </c>
      <c r="E79" s="39" t="s">
        <v>432</v>
      </c>
    </row>
    <row r="80" spans="1:16" ht="12.75">
      <c r="A80" t="s">
        <v>49</v>
      </c>
      <c s="34" t="s">
        <v>150</v>
      </c>
      <c s="34" t="s">
        <v>433</v>
      </c>
      <c s="35" t="s">
        <v>93</v>
      </c>
      <c s="6" t="s">
        <v>434</v>
      </c>
      <c s="36" t="s">
        <v>54</v>
      </c>
      <c s="37">
        <v>3.614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27</v>
      </c>
    </row>
    <row r="81" spans="1:5" ht="12.75">
      <c r="A81" s="35" t="s">
        <v>56</v>
      </c>
      <c r="E81" s="39" t="s">
        <v>93</v>
      </c>
    </row>
    <row r="82" spans="1:5" ht="12.75">
      <c r="A82" s="35" t="s">
        <v>58</v>
      </c>
      <c r="E82" s="40" t="s">
        <v>435</v>
      </c>
    </row>
    <row r="83" spans="1:5" ht="267.75">
      <c r="A83" t="s">
        <v>60</v>
      </c>
      <c r="E83" s="39" t="s">
        <v>436</v>
      </c>
    </row>
    <row r="84" spans="1:13" ht="12.75">
      <c r="A84" t="s">
        <v>46</v>
      </c>
      <c r="C84" s="31" t="s">
        <v>26</v>
      </c>
      <c r="E84" s="33" t="s">
        <v>437</v>
      </c>
      <c r="J84" s="32">
        <f>0</f>
      </c>
      <c s="32">
        <f>0</f>
      </c>
      <c s="32">
        <f>0+L85+L89+L93+L97+L101+L105+L109</f>
      </c>
      <c s="32">
        <f>0+M85+M89+M93+M97+M101+M105+M109</f>
      </c>
    </row>
    <row r="85" spans="1:16" ht="12.75">
      <c r="A85" t="s">
        <v>49</v>
      </c>
      <c s="34" t="s">
        <v>155</v>
      </c>
      <c s="34" t="s">
        <v>438</v>
      </c>
      <c s="35" t="s">
        <v>93</v>
      </c>
      <c s="6" t="s">
        <v>439</v>
      </c>
      <c s="36" t="s">
        <v>95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</v>
      </c>
      <c>
        <f>(M85*21)/100</f>
      </c>
      <c t="s">
        <v>27</v>
      </c>
    </row>
    <row r="86" spans="1:5" ht="12.75">
      <c r="A86" s="35" t="s">
        <v>56</v>
      </c>
      <c r="E86" s="39" t="s">
        <v>93</v>
      </c>
    </row>
    <row r="87" spans="1:5" ht="12.75">
      <c r="A87" s="35" t="s">
        <v>58</v>
      </c>
      <c r="E87" s="40" t="s">
        <v>440</v>
      </c>
    </row>
    <row r="88" spans="1:5" ht="382.5">
      <c r="A88" t="s">
        <v>60</v>
      </c>
      <c r="E88" s="39" t="s">
        <v>441</v>
      </c>
    </row>
    <row r="89" spans="1:16" ht="12.75">
      <c r="A89" t="s">
        <v>49</v>
      </c>
      <c s="34" t="s">
        <v>160</v>
      </c>
      <c s="34" t="s">
        <v>442</v>
      </c>
      <c s="35" t="s">
        <v>93</v>
      </c>
      <c s="6" t="s">
        <v>443</v>
      </c>
      <c s="36" t="s">
        <v>54</v>
      </c>
      <c s="37">
        <v>1.185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</v>
      </c>
      <c>
        <f>(M89*21)/100</f>
      </c>
      <c t="s">
        <v>27</v>
      </c>
    </row>
    <row r="90" spans="1:5" ht="12.75">
      <c r="A90" s="35" t="s">
        <v>56</v>
      </c>
      <c r="E90" s="39" t="s">
        <v>93</v>
      </c>
    </row>
    <row r="91" spans="1:5" ht="12.75">
      <c r="A91" s="35" t="s">
        <v>58</v>
      </c>
      <c r="E91" s="40" t="s">
        <v>444</v>
      </c>
    </row>
    <row r="92" spans="1:5" ht="242.25">
      <c r="A92" t="s">
        <v>60</v>
      </c>
      <c r="E92" s="39" t="s">
        <v>445</v>
      </c>
    </row>
    <row r="93" spans="1:16" ht="12.75">
      <c r="A93" t="s">
        <v>49</v>
      </c>
      <c s="34" t="s">
        <v>165</v>
      </c>
      <c s="34" t="s">
        <v>446</v>
      </c>
      <c s="35" t="s">
        <v>93</v>
      </c>
      <c s="6" t="s">
        <v>447</v>
      </c>
      <c s="36" t="s">
        <v>95</v>
      </c>
      <c s="37">
        <v>10.04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96</v>
      </c>
      <c>
        <f>(M93*21)/100</f>
      </c>
      <c t="s">
        <v>27</v>
      </c>
    </row>
    <row r="94" spans="1:5" ht="12.75">
      <c r="A94" s="35" t="s">
        <v>56</v>
      </c>
      <c r="E94" s="39" t="s">
        <v>448</v>
      </c>
    </row>
    <row r="95" spans="1:5" ht="25.5">
      <c r="A95" s="35" t="s">
        <v>58</v>
      </c>
      <c r="E95" s="40" t="s">
        <v>449</v>
      </c>
    </row>
    <row r="96" spans="1:5" ht="25.5">
      <c r="A96" t="s">
        <v>60</v>
      </c>
      <c r="E96" s="39" t="s">
        <v>450</v>
      </c>
    </row>
    <row r="97" spans="1:16" ht="12.75">
      <c r="A97" t="s">
        <v>49</v>
      </c>
      <c s="34" t="s">
        <v>168</v>
      </c>
      <c s="34" t="s">
        <v>451</v>
      </c>
      <c s="35" t="s">
        <v>93</v>
      </c>
      <c s="6" t="s">
        <v>452</v>
      </c>
      <c s="36" t="s">
        <v>95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96</v>
      </c>
      <c>
        <f>(M97*21)/100</f>
      </c>
      <c t="s">
        <v>27</v>
      </c>
    </row>
    <row r="98" spans="1:5" ht="12.75">
      <c r="A98" s="35" t="s">
        <v>56</v>
      </c>
      <c r="E98" s="39" t="s">
        <v>453</v>
      </c>
    </row>
    <row r="99" spans="1:5" ht="12.75">
      <c r="A99" s="35" t="s">
        <v>58</v>
      </c>
      <c r="E99" s="40" t="s">
        <v>454</v>
      </c>
    </row>
    <row r="100" spans="1:5" ht="51">
      <c r="A100" t="s">
        <v>60</v>
      </c>
      <c r="E100" s="39" t="s">
        <v>455</v>
      </c>
    </row>
    <row r="101" spans="1:16" ht="12.75">
      <c r="A101" t="s">
        <v>49</v>
      </c>
      <c s="34" t="s">
        <v>172</v>
      </c>
      <c s="34" t="s">
        <v>456</v>
      </c>
      <c s="35" t="s">
        <v>93</v>
      </c>
      <c s="6" t="s">
        <v>457</v>
      </c>
      <c s="36" t="s">
        <v>458</v>
      </c>
      <c s="37">
        <v>656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27</v>
      </c>
    </row>
    <row r="102" spans="1:5" ht="12.75">
      <c r="A102" s="35" t="s">
        <v>56</v>
      </c>
      <c r="E102" s="39" t="s">
        <v>93</v>
      </c>
    </row>
    <row r="103" spans="1:5" ht="12.75">
      <c r="A103" s="35" t="s">
        <v>58</v>
      </c>
      <c r="E103" s="40" t="s">
        <v>459</v>
      </c>
    </row>
    <row r="104" spans="1:5" ht="293.25">
      <c r="A104" t="s">
        <v>60</v>
      </c>
      <c r="E104" s="39" t="s">
        <v>460</v>
      </c>
    </row>
    <row r="105" spans="1:16" ht="12.75">
      <c r="A105" t="s">
        <v>49</v>
      </c>
      <c s="34" t="s">
        <v>176</v>
      </c>
      <c s="34" t="s">
        <v>461</v>
      </c>
      <c s="35" t="s">
        <v>93</v>
      </c>
      <c s="6" t="s">
        <v>462</v>
      </c>
      <c s="36" t="s">
        <v>95</v>
      </c>
      <c s="37">
        <v>113.7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27</v>
      </c>
    </row>
    <row r="106" spans="1:5" ht="12.75">
      <c r="A106" s="35" t="s">
        <v>56</v>
      </c>
      <c r="E106" s="39" t="s">
        <v>463</v>
      </c>
    </row>
    <row r="107" spans="1:5" ht="12.75">
      <c r="A107" s="35" t="s">
        <v>58</v>
      </c>
      <c r="E107" s="40" t="s">
        <v>464</v>
      </c>
    </row>
    <row r="108" spans="1:5" ht="369.75">
      <c r="A108" t="s">
        <v>60</v>
      </c>
      <c r="E108" s="39" t="s">
        <v>164</v>
      </c>
    </row>
    <row r="109" spans="1:16" ht="12.75">
      <c r="A109" t="s">
        <v>49</v>
      </c>
      <c s="34" t="s">
        <v>179</v>
      </c>
      <c s="34" t="s">
        <v>465</v>
      </c>
      <c s="35" t="s">
        <v>93</v>
      </c>
      <c s="6" t="s">
        <v>466</v>
      </c>
      <c s="36" t="s">
        <v>54</v>
      </c>
      <c s="37">
        <v>21.526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27</v>
      </c>
    </row>
    <row r="110" spans="1:5" ht="12.75">
      <c r="A110" s="35" t="s">
        <v>56</v>
      </c>
      <c r="E110" s="39" t="s">
        <v>93</v>
      </c>
    </row>
    <row r="111" spans="1:5" ht="12.75">
      <c r="A111" s="35" t="s">
        <v>58</v>
      </c>
      <c r="E111" s="40" t="s">
        <v>467</v>
      </c>
    </row>
    <row r="112" spans="1:5" ht="267.75">
      <c r="A112" t="s">
        <v>60</v>
      </c>
      <c r="E112" s="39" t="s">
        <v>436</v>
      </c>
    </row>
    <row r="113" spans="1:13" ht="12.75">
      <c r="A113" t="s">
        <v>46</v>
      </c>
      <c r="C113" s="31" t="s">
        <v>70</v>
      </c>
      <c r="E113" s="33" t="s">
        <v>154</v>
      </c>
      <c r="J113" s="32">
        <f>0</f>
      </c>
      <c s="32">
        <f>0</f>
      </c>
      <c s="32">
        <f>0+L114+L118+L122+L126+L130+L134</f>
      </c>
      <c s="32">
        <f>0+M114+M118+M122+M126+M130+M134</f>
      </c>
    </row>
    <row r="114" spans="1:16" ht="12.75">
      <c r="A114" t="s">
        <v>49</v>
      </c>
      <c s="34" t="s">
        <v>184</v>
      </c>
      <c s="34" t="s">
        <v>468</v>
      </c>
      <c s="35" t="s">
        <v>93</v>
      </c>
      <c s="6" t="s">
        <v>469</v>
      </c>
      <c s="36" t="s">
        <v>95</v>
      </c>
      <c s="37">
        <v>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96</v>
      </c>
      <c>
        <f>(M114*21)/100</f>
      </c>
      <c t="s">
        <v>27</v>
      </c>
    </row>
    <row r="115" spans="1:5" ht="12.75">
      <c r="A115" s="35" t="s">
        <v>56</v>
      </c>
      <c r="E115" s="39" t="s">
        <v>93</v>
      </c>
    </row>
    <row r="116" spans="1:5" ht="38.25">
      <c r="A116" s="35" t="s">
        <v>58</v>
      </c>
      <c r="E116" s="40" t="s">
        <v>470</v>
      </c>
    </row>
    <row r="117" spans="1:5" ht="369.75">
      <c r="A117" t="s">
        <v>60</v>
      </c>
      <c r="E117" s="39" t="s">
        <v>164</v>
      </c>
    </row>
    <row r="118" spans="1:16" ht="12.75">
      <c r="A118" t="s">
        <v>49</v>
      </c>
      <c s="34" t="s">
        <v>188</v>
      </c>
      <c s="34" t="s">
        <v>471</v>
      </c>
      <c s="35" t="s">
        <v>93</v>
      </c>
      <c s="6" t="s">
        <v>472</v>
      </c>
      <c s="36" t="s">
        <v>95</v>
      </c>
      <c s="37">
        <v>58.983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96</v>
      </c>
      <c>
        <f>(M118*21)/100</f>
      </c>
      <c t="s">
        <v>27</v>
      </c>
    </row>
    <row r="119" spans="1:5" ht="12.75">
      <c r="A119" s="35" t="s">
        <v>56</v>
      </c>
      <c r="E119" s="39" t="s">
        <v>93</v>
      </c>
    </row>
    <row r="120" spans="1:5" ht="38.25">
      <c r="A120" s="35" t="s">
        <v>58</v>
      </c>
      <c r="E120" s="40" t="s">
        <v>473</v>
      </c>
    </row>
    <row r="121" spans="1:5" ht="369.75">
      <c r="A121" t="s">
        <v>60</v>
      </c>
      <c r="E121" s="39" t="s">
        <v>164</v>
      </c>
    </row>
    <row r="122" spans="1:16" ht="12.75">
      <c r="A122" t="s">
        <v>49</v>
      </c>
      <c s="34" t="s">
        <v>193</v>
      </c>
      <c s="34" t="s">
        <v>474</v>
      </c>
      <c s="35" t="s">
        <v>93</v>
      </c>
      <c s="6" t="s">
        <v>475</v>
      </c>
      <c s="36" t="s">
        <v>95</v>
      </c>
      <c s="37">
        <v>35.917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96</v>
      </c>
      <c>
        <f>(M122*21)/100</f>
      </c>
      <c t="s">
        <v>27</v>
      </c>
    </row>
    <row r="123" spans="1:5" ht="12.75">
      <c r="A123" s="35" t="s">
        <v>56</v>
      </c>
      <c r="E123" s="39" t="s">
        <v>476</v>
      </c>
    </row>
    <row r="124" spans="1:5" ht="89.25">
      <c r="A124" s="35" t="s">
        <v>58</v>
      </c>
      <c r="E124" s="40" t="s">
        <v>477</v>
      </c>
    </row>
    <row r="125" spans="1:5" ht="369.75">
      <c r="A125" t="s">
        <v>60</v>
      </c>
      <c r="E125" s="39" t="s">
        <v>164</v>
      </c>
    </row>
    <row r="126" spans="1:16" ht="25.5">
      <c r="A126" t="s">
        <v>49</v>
      </c>
      <c s="34" t="s">
        <v>197</v>
      </c>
      <c s="34" t="s">
        <v>478</v>
      </c>
      <c s="35" t="s">
        <v>93</v>
      </c>
      <c s="6" t="s">
        <v>479</v>
      </c>
      <c s="36" t="s">
        <v>95</v>
      </c>
      <c s="37">
        <v>1243.825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27</v>
      </c>
    </row>
    <row r="127" spans="1:5" ht="12.75">
      <c r="A127" s="35" t="s">
        <v>56</v>
      </c>
      <c r="E127" s="39" t="s">
        <v>480</v>
      </c>
    </row>
    <row r="128" spans="1:5" ht="89.25">
      <c r="A128" s="35" t="s">
        <v>58</v>
      </c>
      <c r="E128" s="40" t="s">
        <v>481</v>
      </c>
    </row>
    <row r="129" spans="1:5" ht="38.25">
      <c r="A129" t="s">
        <v>60</v>
      </c>
      <c r="E129" s="39" t="s">
        <v>175</v>
      </c>
    </row>
    <row r="130" spans="1:16" ht="12.75">
      <c r="A130" t="s">
        <v>49</v>
      </c>
      <c s="34" t="s">
        <v>201</v>
      </c>
      <c s="34" t="s">
        <v>482</v>
      </c>
      <c s="35" t="s">
        <v>93</v>
      </c>
      <c s="6" t="s">
        <v>483</v>
      </c>
      <c s="36" t="s">
        <v>95</v>
      </c>
      <c s="37">
        <v>61.114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96</v>
      </c>
      <c>
        <f>(M130*21)/100</f>
      </c>
      <c t="s">
        <v>27</v>
      </c>
    </row>
    <row r="131" spans="1:5" ht="12.75">
      <c r="A131" s="35" t="s">
        <v>56</v>
      </c>
      <c r="E131" s="39" t="s">
        <v>484</v>
      </c>
    </row>
    <row r="132" spans="1:5" ht="76.5">
      <c r="A132" s="35" t="s">
        <v>58</v>
      </c>
      <c r="E132" s="40" t="s">
        <v>485</v>
      </c>
    </row>
    <row r="133" spans="1:5" ht="102">
      <c r="A133" t="s">
        <v>60</v>
      </c>
      <c r="E133" s="39" t="s">
        <v>486</v>
      </c>
    </row>
    <row r="134" spans="1:16" ht="12.75">
      <c r="A134" t="s">
        <v>49</v>
      </c>
      <c s="34" t="s">
        <v>204</v>
      </c>
      <c s="34" t="s">
        <v>487</v>
      </c>
      <c s="35" t="s">
        <v>93</v>
      </c>
      <c s="6" t="s">
        <v>488</v>
      </c>
      <c s="36" t="s">
        <v>95</v>
      </c>
      <c s="37">
        <v>4.9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96</v>
      </c>
      <c>
        <f>(M134*21)/100</f>
      </c>
      <c t="s">
        <v>27</v>
      </c>
    </row>
    <row r="135" spans="1:5" ht="12.75">
      <c r="A135" s="35" t="s">
        <v>56</v>
      </c>
      <c r="E135" s="39" t="s">
        <v>93</v>
      </c>
    </row>
    <row r="136" spans="1:5" ht="12.75">
      <c r="A136" s="35" t="s">
        <v>58</v>
      </c>
      <c r="E136" s="40" t="s">
        <v>489</v>
      </c>
    </row>
    <row r="137" spans="1:5" ht="409.5">
      <c r="A137" t="s">
        <v>60</v>
      </c>
      <c r="E137" s="39" t="s">
        <v>490</v>
      </c>
    </row>
    <row r="138" spans="1:13" ht="12.75">
      <c r="A138" t="s">
        <v>46</v>
      </c>
      <c r="C138" s="31" t="s">
        <v>80</v>
      </c>
      <c r="E138" s="33" t="s">
        <v>491</v>
      </c>
      <c r="J138" s="32">
        <f>0</f>
      </c>
      <c s="32">
        <f>0</f>
      </c>
      <c s="32">
        <f>0+L139</f>
      </c>
      <c s="32">
        <f>0+M139</f>
      </c>
    </row>
    <row r="139" spans="1:16" ht="12.75">
      <c r="A139" t="s">
        <v>49</v>
      </c>
      <c s="34" t="s">
        <v>208</v>
      </c>
      <c s="34" t="s">
        <v>492</v>
      </c>
      <c s="35" t="s">
        <v>93</v>
      </c>
      <c s="6" t="s">
        <v>493</v>
      </c>
      <c s="36" t="s">
        <v>142</v>
      </c>
      <c s="37">
        <v>37.17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96</v>
      </c>
      <c>
        <f>(M139*21)/100</f>
      </c>
      <c t="s">
        <v>27</v>
      </c>
    </row>
    <row r="140" spans="1:5" ht="12.75">
      <c r="A140" s="35" t="s">
        <v>56</v>
      </c>
      <c r="E140" s="39" t="s">
        <v>494</v>
      </c>
    </row>
    <row r="141" spans="1:5" ht="25.5">
      <c r="A141" s="35" t="s">
        <v>58</v>
      </c>
      <c r="E141" s="40" t="s">
        <v>495</v>
      </c>
    </row>
    <row r="142" spans="1:5" ht="89.25">
      <c r="A142" t="s">
        <v>60</v>
      </c>
      <c r="E142" s="39" t="s">
        <v>496</v>
      </c>
    </row>
    <row r="143" spans="1:13" ht="12.75">
      <c r="A143" t="s">
        <v>46</v>
      </c>
      <c r="C143" s="31" t="s">
        <v>91</v>
      </c>
      <c r="E143" s="33" t="s">
        <v>229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25.5">
      <c r="A144" t="s">
        <v>49</v>
      </c>
      <c s="34" t="s">
        <v>213</v>
      </c>
      <c s="34" t="s">
        <v>497</v>
      </c>
      <c s="35" t="s">
        <v>93</v>
      </c>
      <c s="6" t="s">
        <v>498</v>
      </c>
      <c s="36" t="s">
        <v>142</v>
      </c>
      <c s="37">
        <v>104.969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96</v>
      </c>
      <c>
        <f>(M144*21)/100</f>
      </c>
      <c t="s">
        <v>27</v>
      </c>
    </row>
    <row r="145" spans="1:5" ht="12.75">
      <c r="A145" s="35" t="s">
        <v>56</v>
      </c>
      <c r="E145" s="39" t="s">
        <v>499</v>
      </c>
    </row>
    <row r="146" spans="1:5" ht="12.75">
      <c r="A146" s="35" t="s">
        <v>58</v>
      </c>
      <c r="E146" s="40" t="s">
        <v>500</v>
      </c>
    </row>
    <row r="147" spans="1:5" ht="191.25">
      <c r="A147" t="s">
        <v>60</v>
      </c>
      <c r="E147" s="39" t="s">
        <v>501</v>
      </c>
    </row>
    <row r="148" spans="1:16" ht="25.5">
      <c r="A148" t="s">
        <v>49</v>
      </c>
      <c s="34" t="s">
        <v>218</v>
      </c>
      <c s="34" t="s">
        <v>502</v>
      </c>
      <c s="35" t="s">
        <v>503</v>
      </c>
      <c s="6" t="s">
        <v>504</v>
      </c>
      <c s="36" t="s">
        <v>142</v>
      </c>
      <c s="37">
        <v>368.914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96</v>
      </c>
      <c>
        <f>(M148*21)/100</f>
      </c>
      <c t="s">
        <v>27</v>
      </c>
    </row>
    <row r="149" spans="1:5" ht="25.5">
      <c r="A149" s="35" t="s">
        <v>56</v>
      </c>
      <c r="E149" s="39" t="s">
        <v>505</v>
      </c>
    </row>
    <row r="150" spans="1:5" ht="76.5">
      <c r="A150" s="35" t="s">
        <v>58</v>
      </c>
      <c r="E150" s="40" t="s">
        <v>506</v>
      </c>
    </row>
    <row r="151" spans="1:5" ht="191.25">
      <c r="A151" t="s">
        <v>60</v>
      </c>
      <c r="E151" s="39" t="s">
        <v>501</v>
      </c>
    </row>
    <row r="152" spans="1:16" ht="12.75">
      <c r="A152" t="s">
        <v>49</v>
      </c>
      <c s="34" t="s">
        <v>221</v>
      </c>
      <c s="34" t="s">
        <v>507</v>
      </c>
      <c s="35" t="s">
        <v>93</v>
      </c>
      <c s="6" t="s">
        <v>508</v>
      </c>
      <c s="36" t="s">
        <v>142</v>
      </c>
      <c s="37">
        <v>368.914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96</v>
      </c>
      <c>
        <f>(M152*21)/100</f>
      </c>
      <c t="s">
        <v>27</v>
      </c>
    </row>
    <row r="153" spans="1:5" ht="12.75">
      <c r="A153" s="35" t="s">
        <v>56</v>
      </c>
      <c r="E153" s="39" t="s">
        <v>509</v>
      </c>
    </row>
    <row r="154" spans="1:5" ht="12.75">
      <c r="A154" s="35" t="s">
        <v>58</v>
      </c>
      <c r="E154" s="40" t="s">
        <v>510</v>
      </c>
    </row>
    <row r="155" spans="1:5" ht="38.25">
      <c r="A155" t="s">
        <v>60</v>
      </c>
      <c r="E155" s="39" t="s">
        <v>511</v>
      </c>
    </row>
    <row r="156" spans="1:13" ht="12.75">
      <c r="A156" t="s">
        <v>46</v>
      </c>
      <c r="C156" s="31" t="s">
        <v>103</v>
      </c>
      <c r="E156" s="33" t="s">
        <v>256</v>
      </c>
      <c r="J156" s="32">
        <f>0</f>
      </c>
      <c s="32">
        <f>0</f>
      </c>
      <c s="32">
        <f>0+L157+L161+L165+L169+L173+L177+L181+L185+L189+L193+L197+L201</f>
      </c>
      <c s="32">
        <f>0+M157+M161+M165+M169+M173+M177+M181+M185+M189+M193+M197+M201</f>
      </c>
    </row>
    <row r="157" spans="1:16" ht="12.75">
      <c r="A157" t="s">
        <v>49</v>
      </c>
      <c s="34" t="s">
        <v>225</v>
      </c>
      <c s="34" t="s">
        <v>512</v>
      </c>
      <c s="35" t="s">
        <v>93</v>
      </c>
      <c s="6" t="s">
        <v>513</v>
      </c>
      <c s="36" t="s">
        <v>148</v>
      </c>
      <c s="37">
        <v>51.8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96</v>
      </c>
      <c>
        <f>(M157*21)/100</f>
      </c>
      <c t="s">
        <v>27</v>
      </c>
    </row>
    <row r="158" spans="1:5" ht="12.75">
      <c r="A158" s="35" t="s">
        <v>56</v>
      </c>
      <c r="E158" s="39" t="s">
        <v>514</v>
      </c>
    </row>
    <row r="159" spans="1:5" ht="12.75">
      <c r="A159" s="35" t="s">
        <v>58</v>
      </c>
      <c r="E159" s="40" t="s">
        <v>515</v>
      </c>
    </row>
    <row r="160" spans="1:5" ht="51">
      <c r="A160" t="s">
        <v>60</v>
      </c>
      <c r="E160" s="39" t="s">
        <v>516</v>
      </c>
    </row>
    <row r="161" spans="1:16" ht="12.75">
      <c r="A161" t="s">
        <v>49</v>
      </c>
      <c s="34" t="s">
        <v>230</v>
      </c>
      <c s="34" t="s">
        <v>517</v>
      </c>
      <c s="35" t="s">
        <v>93</v>
      </c>
      <c s="6" t="s">
        <v>518</v>
      </c>
      <c s="36" t="s">
        <v>458</v>
      </c>
      <c s="37">
        <v>85.1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96</v>
      </c>
      <c>
        <f>(M161*21)/100</f>
      </c>
      <c t="s">
        <v>27</v>
      </c>
    </row>
    <row r="162" spans="1:5" ht="12.75">
      <c r="A162" s="35" t="s">
        <v>56</v>
      </c>
      <c r="E162" s="39" t="s">
        <v>519</v>
      </c>
    </row>
    <row r="163" spans="1:5" ht="12.75">
      <c r="A163" s="35" t="s">
        <v>58</v>
      </c>
      <c r="E163" s="40" t="s">
        <v>520</v>
      </c>
    </row>
    <row r="164" spans="1:5" ht="357">
      <c r="A164" t="s">
        <v>60</v>
      </c>
      <c r="E164" s="39" t="s">
        <v>521</v>
      </c>
    </row>
    <row r="165" spans="1:16" ht="12.75">
      <c r="A165" t="s">
        <v>49</v>
      </c>
      <c s="34" t="s">
        <v>234</v>
      </c>
      <c s="34" t="s">
        <v>522</v>
      </c>
      <c s="35" t="s">
        <v>93</v>
      </c>
      <c s="6" t="s">
        <v>523</v>
      </c>
      <c s="36" t="s">
        <v>142</v>
      </c>
      <c s="37">
        <v>62.34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96</v>
      </c>
      <c>
        <f>(M165*21)/100</f>
      </c>
      <c t="s">
        <v>27</v>
      </c>
    </row>
    <row r="166" spans="1:5" ht="12.75">
      <c r="A166" s="35" t="s">
        <v>56</v>
      </c>
      <c r="E166" s="39" t="s">
        <v>524</v>
      </c>
    </row>
    <row r="167" spans="1:5" ht="12.75">
      <c r="A167" s="35" t="s">
        <v>58</v>
      </c>
      <c r="E167" s="40" t="s">
        <v>525</v>
      </c>
    </row>
    <row r="168" spans="1:5" ht="25.5">
      <c r="A168" t="s">
        <v>60</v>
      </c>
      <c r="E168" s="39" t="s">
        <v>526</v>
      </c>
    </row>
    <row r="169" spans="1:16" ht="12.75">
      <c r="A169" t="s">
        <v>49</v>
      </c>
      <c s="34" t="s">
        <v>238</v>
      </c>
      <c s="34" t="s">
        <v>527</v>
      </c>
      <c s="35" t="s">
        <v>93</v>
      </c>
      <c s="6" t="s">
        <v>528</v>
      </c>
      <c s="36" t="s">
        <v>142</v>
      </c>
      <c s="37">
        <v>31.17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96</v>
      </c>
      <c>
        <f>(M169*21)/100</f>
      </c>
      <c t="s">
        <v>27</v>
      </c>
    </row>
    <row r="170" spans="1:5" ht="12.75">
      <c r="A170" s="35" t="s">
        <v>56</v>
      </c>
      <c r="E170" s="39" t="s">
        <v>529</v>
      </c>
    </row>
    <row r="171" spans="1:5" ht="12.75">
      <c r="A171" s="35" t="s">
        <v>58</v>
      </c>
      <c r="E171" s="40" t="s">
        <v>530</v>
      </c>
    </row>
    <row r="172" spans="1:5" ht="25.5">
      <c r="A172" t="s">
        <v>60</v>
      </c>
      <c r="E172" s="39" t="s">
        <v>526</v>
      </c>
    </row>
    <row r="173" spans="1:16" ht="12.75">
      <c r="A173" t="s">
        <v>49</v>
      </c>
      <c s="34" t="s">
        <v>244</v>
      </c>
      <c s="34" t="s">
        <v>531</v>
      </c>
      <c s="35" t="s">
        <v>93</v>
      </c>
      <c s="6" t="s">
        <v>532</v>
      </c>
      <c s="36" t="s">
        <v>142</v>
      </c>
      <c s="37">
        <v>31.17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96</v>
      </c>
      <c>
        <f>(M173*21)/100</f>
      </c>
      <c t="s">
        <v>27</v>
      </c>
    </row>
    <row r="174" spans="1:5" ht="25.5">
      <c r="A174" s="35" t="s">
        <v>56</v>
      </c>
      <c r="E174" s="39" t="s">
        <v>533</v>
      </c>
    </row>
    <row r="175" spans="1:5" ht="12.75">
      <c r="A175" s="35" t="s">
        <v>58</v>
      </c>
      <c r="E175" s="40" t="s">
        <v>530</v>
      </c>
    </row>
    <row r="176" spans="1:5" ht="25.5">
      <c r="A176" t="s">
        <v>60</v>
      </c>
      <c r="E176" s="39" t="s">
        <v>526</v>
      </c>
    </row>
    <row r="177" spans="1:16" ht="12.75">
      <c r="A177" t="s">
        <v>49</v>
      </c>
      <c s="34" t="s">
        <v>248</v>
      </c>
      <c s="34" t="s">
        <v>534</v>
      </c>
      <c s="35" t="s">
        <v>93</v>
      </c>
      <c s="6" t="s">
        <v>535</v>
      </c>
      <c s="36" t="s">
        <v>536</v>
      </c>
      <c s="37">
        <v>80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96</v>
      </c>
      <c>
        <f>(M177*21)/100</f>
      </c>
      <c t="s">
        <v>27</v>
      </c>
    </row>
    <row r="178" spans="1:5" ht="25.5">
      <c r="A178" s="35" t="s">
        <v>56</v>
      </c>
      <c r="E178" s="39" t="s">
        <v>537</v>
      </c>
    </row>
    <row r="179" spans="1:5" ht="12.75">
      <c r="A179" s="35" t="s">
        <v>58</v>
      </c>
      <c r="E179" s="40" t="s">
        <v>538</v>
      </c>
    </row>
    <row r="180" spans="1:5" ht="25.5">
      <c r="A180" t="s">
        <v>60</v>
      </c>
      <c r="E180" s="39" t="s">
        <v>539</v>
      </c>
    </row>
    <row r="181" spans="1:16" ht="12.75">
      <c r="A181" t="s">
        <v>49</v>
      </c>
      <c s="34" t="s">
        <v>252</v>
      </c>
      <c s="34" t="s">
        <v>540</v>
      </c>
      <c s="35" t="s">
        <v>50</v>
      </c>
      <c s="6" t="s">
        <v>541</v>
      </c>
      <c s="36" t="s">
        <v>95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96</v>
      </c>
      <c>
        <f>(M181*21)/100</f>
      </c>
      <c t="s">
        <v>27</v>
      </c>
    </row>
    <row r="182" spans="1:5" ht="25.5">
      <c r="A182" s="35" t="s">
        <v>56</v>
      </c>
      <c r="E182" s="39" t="s">
        <v>542</v>
      </c>
    </row>
    <row r="183" spans="1:5" ht="12.75">
      <c r="A183" s="35" t="s">
        <v>58</v>
      </c>
      <c r="E183" s="40" t="s">
        <v>454</v>
      </c>
    </row>
    <row r="184" spans="1:5" ht="102">
      <c r="A184" t="s">
        <v>60</v>
      </c>
      <c r="E184" s="39" t="s">
        <v>543</v>
      </c>
    </row>
    <row r="185" spans="1:16" ht="12.75">
      <c r="A185" t="s">
        <v>49</v>
      </c>
      <c s="34" t="s">
        <v>257</v>
      </c>
      <c s="34" t="s">
        <v>540</v>
      </c>
      <c s="35" t="s">
        <v>27</v>
      </c>
      <c s="6" t="s">
        <v>541</v>
      </c>
      <c s="36" t="s">
        <v>95</v>
      </c>
      <c s="37">
        <v>185.766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96</v>
      </c>
      <c>
        <f>(M185*21)/100</f>
      </c>
      <c t="s">
        <v>27</v>
      </c>
    </row>
    <row r="186" spans="1:5" ht="12.75">
      <c r="A186" s="35" t="s">
        <v>56</v>
      </c>
      <c r="E186" s="39" t="s">
        <v>544</v>
      </c>
    </row>
    <row r="187" spans="1:5" ht="63.75">
      <c r="A187" s="35" t="s">
        <v>58</v>
      </c>
      <c r="E187" s="40" t="s">
        <v>545</v>
      </c>
    </row>
    <row r="188" spans="1:5" ht="102">
      <c r="A188" t="s">
        <v>60</v>
      </c>
      <c r="E188" s="39" t="s">
        <v>543</v>
      </c>
    </row>
    <row r="189" spans="1:16" ht="12.75">
      <c r="A189" t="s">
        <v>49</v>
      </c>
      <c s="34" t="s">
        <v>261</v>
      </c>
      <c s="34" t="s">
        <v>546</v>
      </c>
      <c s="35" t="s">
        <v>93</v>
      </c>
      <c s="6" t="s">
        <v>547</v>
      </c>
      <c s="36" t="s">
        <v>95</v>
      </c>
      <c s="37">
        <v>14.57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96</v>
      </c>
      <c>
        <f>(M189*21)/100</f>
      </c>
      <c t="s">
        <v>27</v>
      </c>
    </row>
    <row r="190" spans="1:5" ht="12.75">
      <c r="A190" s="35" t="s">
        <v>56</v>
      </c>
      <c r="E190" s="39" t="s">
        <v>548</v>
      </c>
    </row>
    <row r="191" spans="1:5" ht="12.75">
      <c r="A191" s="35" t="s">
        <v>58</v>
      </c>
      <c r="E191" s="40" t="s">
        <v>549</v>
      </c>
    </row>
    <row r="192" spans="1:5" ht="102">
      <c r="A192" t="s">
        <v>60</v>
      </c>
      <c r="E192" s="39" t="s">
        <v>543</v>
      </c>
    </row>
    <row r="193" spans="1:16" ht="12.75">
      <c r="A193" t="s">
        <v>49</v>
      </c>
      <c s="34" t="s">
        <v>265</v>
      </c>
      <c s="34" t="s">
        <v>550</v>
      </c>
      <c s="35" t="s">
        <v>93</v>
      </c>
      <c s="6" t="s">
        <v>551</v>
      </c>
      <c s="36" t="s">
        <v>216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552</v>
      </c>
    </row>
    <row r="195" spans="1:5" ht="12.75">
      <c r="A195" s="35" t="s">
        <v>58</v>
      </c>
      <c r="E195" s="40" t="s">
        <v>93</v>
      </c>
    </row>
    <row r="196" spans="1:5" ht="369.75">
      <c r="A196" t="s">
        <v>60</v>
      </c>
      <c r="E196" s="39" t="s">
        <v>164</v>
      </c>
    </row>
    <row r="197" spans="1:16" ht="12.75">
      <c r="A197" t="s">
        <v>49</v>
      </c>
      <c s="34" t="s">
        <v>268</v>
      </c>
      <c s="34" t="s">
        <v>553</v>
      </c>
      <c s="35" t="s">
        <v>93</v>
      </c>
      <c s="6" t="s">
        <v>554</v>
      </c>
      <c s="36" t="s">
        <v>555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556</v>
      </c>
    </row>
    <row r="199" spans="1:5" ht="12.75">
      <c r="A199" s="35" t="s">
        <v>58</v>
      </c>
      <c r="E199" s="40" t="s">
        <v>93</v>
      </c>
    </row>
    <row r="200" spans="1:5" ht="409.5">
      <c r="A200" t="s">
        <v>60</v>
      </c>
      <c r="E200" s="39" t="s">
        <v>557</v>
      </c>
    </row>
    <row r="201" spans="1:16" ht="12.75">
      <c r="A201" t="s">
        <v>49</v>
      </c>
      <c s="34" t="s">
        <v>271</v>
      </c>
      <c s="34" t="s">
        <v>558</v>
      </c>
      <c s="35" t="s">
        <v>93</v>
      </c>
      <c s="6" t="s">
        <v>559</v>
      </c>
      <c s="36" t="s">
        <v>54</v>
      </c>
      <c s="37">
        <v>0.882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560</v>
      </c>
    </row>
    <row r="203" spans="1:5" ht="12.75">
      <c r="A203" s="35" t="s">
        <v>58</v>
      </c>
      <c r="E203" s="40" t="s">
        <v>561</v>
      </c>
    </row>
    <row r="204" spans="1:5" ht="102">
      <c r="A204" t="s">
        <v>60</v>
      </c>
      <c r="E204" s="39" t="s">
        <v>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363</v>
      </c>
      <c r="E4" s="26" t="s">
        <v>364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COUNTIFS(L8:L285,"=0",A8:A285,"P")+COUNTIFS(L8:L285,"",A8:A285,"P")+SUM(Q8:Q285)</f>
      </c>
    </row>
    <row r="8" spans="1:13" ht="12.75">
      <c r="A8" t="s">
        <v>44</v>
      </c>
      <c r="C8" s="28" t="s">
        <v>565</v>
      </c>
      <c r="E8" s="30" t="s">
        <v>564</v>
      </c>
      <c r="J8" s="29">
        <f>0+J9+J42+J75+J104+J125+J170+J175+J236</f>
      </c>
      <c s="29">
        <f>0+K9+K42+K75+K104+K125+K170+K175+K236</f>
      </c>
      <c s="29">
        <f>0+L9+L42+L75+L104+L125+L170+L175+L236</f>
      </c>
      <c s="29">
        <f>0+M9+M42+M75+M104+M125+M170+M175+M236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368</v>
      </c>
      <c s="35" t="s">
        <v>93</v>
      </c>
      <c s="6" t="s">
        <v>369</v>
      </c>
      <c s="36" t="s">
        <v>370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56</v>
      </c>
      <c r="E11" s="39" t="s">
        <v>371</v>
      </c>
    </row>
    <row r="12" spans="1:5" ht="12.75">
      <c r="A12" s="35" t="s">
        <v>58</v>
      </c>
      <c r="E12" s="40" t="s">
        <v>93</v>
      </c>
    </row>
    <row r="13" spans="1:5" ht="12.75">
      <c r="A13" t="s">
        <v>60</v>
      </c>
      <c r="E13" s="39" t="s">
        <v>372</v>
      </c>
    </row>
    <row r="14" spans="1:16" ht="12.75">
      <c r="A14" t="s">
        <v>49</v>
      </c>
      <c s="34" t="s">
        <v>27</v>
      </c>
      <c s="34" t="s">
        <v>373</v>
      </c>
      <c s="35" t="s">
        <v>27</v>
      </c>
      <c s="6" t="s">
        <v>374</v>
      </c>
      <c s="36" t="s">
        <v>370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25.5">
      <c r="A15" s="35" t="s">
        <v>56</v>
      </c>
      <c r="E15" s="39" t="s">
        <v>375</v>
      </c>
    </row>
    <row r="16" spans="1:5" ht="12.75">
      <c r="A16" s="35" t="s">
        <v>58</v>
      </c>
      <c r="E16" s="40" t="s">
        <v>93</v>
      </c>
    </row>
    <row r="17" spans="1:5" ht="12.75">
      <c r="A17" t="s">
        <v>60</v>
      </c>
      <c r="E17" s="39" t="s">
        <v>372</v>
      </c>
    </row>
    <row r="18" spans="1:16" ht="12.75">
      <c r="A18" t="s">
        <v>49</v>
      </c>
      <c s="34" t="s">
        <v>26</v>
      </c>
      <c s="34" t="s">
        <v>566</v>
      </c>
      <c s="35" t="s">
        <v>50</v>
      </c>
      <c s="6" t="s">
        <v>567</v>
      </c>
      <c s="36" t="s">
        <v>370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56</v>
      </c>
      <c r="E19" s="39" t="s">
        <v>568</v>
      </c>
    </row>
    <row r="20" spans="1:5" ht="12.75">
      <c r="A20" s="35" t="s">
        <v>58</v>
      </c>
      <c r="E20" s="40" t="s">
        <v>93</v>
      </c>
    </row>
    <row r="21" spans="1:5" ht="12.75">
      <c r="A21" t="s">
        <v>60</v>
      </c>
      <c r="E21" s="39" t="s">
        <v>372</v>
      </c>
    </row>
    <row r="22" spans="1:16" ht="12.75">
      <c r="A22" t="s">
        <v>49</v>
      </c>
      <c s="34" t="s">
        <v>70</v>
      </c>
      <c s="34" t="s">
        <v>376</v>
      </c>
      <c s="35" t="s">
        <v>93</v>
      </c>
      <c s="6" t="s">
        <v>377</v>
      </c>
      <c s="36" t="s">
        <v>370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27</v>
      </c>
    </row>
    <row r="23" spans="1:5" ht="25.5">
      <c r="A23" s="35" t="s">
        <v>56</v>
      </c>
      <c r="E23" s="39" t="s">
        <v>569</v>
      </c>
    </row>
    <row r="24" spans="1:5" ht="12.75">
      <c r="A24" s="35" t="s">
        <v>58</v>
      </c>
      <c r="E24" s="40" t="s">
        <v>93</v>
      </c>
    </row>
    <row r="25" spans="1:5" ht="63.75">
      <c r="A25" t="s">
        <v>60</v>
      </c>
      <c r="E25" s="39" t="s">
        <v>379</v>
      </c>
    </row>
    <row r="26" spans="1:16" ht="38.25">
      <c r="A26" t="s">
        <v>49</v>
      </c>
      <c s="34" t="s">
        <v>75</v>
      </c>
      <c s="34" t="s">
        <v>51</v>
      </c>
      <c s="35" t="s">
        <v>52</v>
      </c>
      <c s="6" t="s">
        <v>53</v>
      </c>
      <c s="36" t="s">
        <v>54</v>
      </c>
      <c s="37">
        <v>246.222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570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80</v>
      </c>
      <c s="34" t="s">
        <v>381</v>
      </c>
      <c s="35" t="s">
        <v>382</v>
      </c>
      <c s="6" t="s">
        <v>383</v>
      </c>
      <c s="36" t="s">
        <v>54</v>
      </c>
      <c s="37">
        <v>59.384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571</v>
      </c>
    </row>
    <row r="32" spans="1:5" ht="12.75">
      <c r="A32" s="35" t="s">
        <v>58</v>
      </c>
      <c r="E32" s="40" t="s">
        <v>572</v>
      </c>
    </row>
    <row r="33" spans="1:5" ht="12.75">
      <c r="A33" t="s">
        <v>60</v>
      </c>
      <c r="E33" s="39" t="s">
        <v>61</v>
      </c>
    </row>
    <row r="34" spans="1:16" ht="12.75">
      <c r="A34" t="s">
        <v>49</v>
      </c>
      <c s="34" t="s">
        <v>91</v>
      </c>
      <c s="34" t="s">
        <v>573</v>
      </c>
      <c s="35" t="s">
        <v>93</v>
      </c>
      <c s="6" t="s">
        <v>574</v>
      </c>
      <c s="36" t="s">
        <v>370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96</v>
      </c>
      <c>
        <f>(M34*21)/100</f>
      </c>
      <c t="s">
        <v>27</v>
      </c>
    </row>
    <row r="35" spans="1:5" ht="12.75">
      <c r="A35" s="35" t="s">
        <v>56</v>
      </c>
      <c r="E35" s="39" t="s">
        <v>575</v>
      </c>
    </row>
    <row r="36" spans="1:5" ht="12.75">
      <c r="A36" s="35" t="s">
        <v>58</v>
      </c>
      <c r="E36" s="40" t="s">
        <v>93</v>
      </c>
    </row>
    <row r="37" spans="1:5" ht="12.75">
      <c r="A37" t="s">
        <v>60</v>
      </c>
      <c r="E37" s="39" t="s">
        <v>372</v>
      </c>
    </row>
    <row r="38" spans="1:16" ht="12.75">
      <c r="A38" t="s">
        <v>49</v>
      </c>
      <c s="34" t="s">
        <v>576</v>
      </c>
      <c s="34" t="s">
        <v>577</v>
      </c>
      <c s="35" t="s">
        <v>93</v>
      </c>
      <c s="6" t="s">
        <v>578</v>
      </c>
      <c s="36" t="s">
        <v>370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93</v>
      </c>
    </row>
    <row r="40" spans="1:5" ht="12.75">
      <c r="A40" s="35" t="s">
        <v>58</v>
      </c>
      <c r="E40" s="40" t="s">
        <v>93</v>
      </c>
    </row>
    <row r="41" spans="1:5" ht="12.75">
      <c r="A41" t="s">
        <v>60</v>
      </c>
      <c r="E41" s="39" t="s">
        <v>579</v>
      </c>
    </row>
    <row r="42" spans="1:13" ht="12.75">
      <c r="A42" t="s">
        <v>46</v>
      </c>
      <c r="C42" s="31" t="s">
        <v>50</v>
      </c>
      <c r="E42" s="33" t="s">
        <v>90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12.75">
      <c r="A43" t="s">
        <v>49</v>
      </c>
      <c s="34" t="s">
        <v>99</v>
      </c>
      <c s="34" t="s">
        <v>385</v>
      </c>
      <c s="35" t="s">
        <v>93</v>
      </c>
      <c s="6" t="s">
        <v>386</v>
      </c>
      <c s="36" t="s">
        <v>216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27</v>
      </c>
    </row>
    <row r="44" spans="1:5" ht="12.75">
      <c r="A44" s="35" t="s">
        <v>56</v>
      </c>
      <c r="E44" s="39" t="s">
        <v>93</v>
      </c>
    </row>
    <row r="45" spans="1:5" ht="12.75">
      <c r="A45" s="35" t="s">
        <v>58</v>
      </c>
      <c r="E45" s="40" t="s">
        <v>580</v>
      </c>
    </row>
    <row r="46" spans="1:5" ht="165.75">
      <c r="A46" t="s">
        <v>60</v>
      </c>
      <c r="E46" s="39" t="s">
        <v>388</v>
      </c>
    </row>
    <row r="47" spans="1:16" ht="12.75">
      <c r="A47" t="s">
        <v>49</v>
      </c>
      <c s="34" t="s">
        <v>103</v>
      </c>
      <c s="34" t="s">
        <v>581</v>
      </c>
      <c s="35" t="s">
        <v>93</v>
      </c>
      <c s="6" t="s">
        <v>582</v>
      </c>
      <c s="36" t="s">
        <v>216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27</v>
      </c>
    </row>
    <row r="48" spans="1:5" ht="12.75">
      <c r="A48" s="35" t="s">
        <v>56</v>
      </c>
      <c r="E48" s="39" t="s">
        <v>93</v>
      </c>
    </row>
    <row r="49" spans="1:5" ht="12.75">
      <c r="A49" s="35" t="s">
        <v>58</v>
      </c>
      <c r="E49" s="40" t="s">
        <v>196</v>
      </c>
    </row>
    <row r="50" spans="1:5" ht="165.75">
      <c r="A50" t="s">
        <v>60</v>
      </c>
      <c r="E50" s="39" t="s">
        <v>388</v>
      </c>
    </row>
    <row r="51" spans="1:16" ht="12.75">
      <c r="A51" t="s">
        <v>49</v>
      </c>
      <c s="34" t="s">
        <v>108</v>
      </c>
      <c s="34" t="s">
        <v>400</v>
      </c>
      <c s="35" t="s">
        <v>93</v>
      </c>
      <c s="6" t="s">
        <v>401</v>
      </c>
      <c s="36" t="s">
        <v>95</v>
      </c>
      <c s="37">
        <v>136.79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27</v>
      </c>
    </row>
    <row r="52" spans="1:5" ht="12.75">
      <c r="A52" s="35" t="s">
        <v>56</v>
      </c>
      <c r="E52" s="39" t="s">
        <v>583</v>
      </c>
    </row>
    <row r="53" spans="1:5" ht="51">
      <c r="A53" s="35" t="s">
        <v>58</v>
      </c>
      <c r="E53" s="40" t="s">
        <v>584</v>
      </c>
    </row>
    <row r="54" spans="1:5" ht="318.75">
      <c r="A54" t="s">
        <v>60</v>
      </c>
      <c r="E54" s="39" t="s">
        <v>107</v>
      </c>
    </row>
    <row r="55" spans="1:16" ht="12.75">
      <c r="A55" t="s">
        <v>49</v>
      </c>
      <c s="34" t="s">
        <v>113</v>
      </c>
      <c s="34" t="s">
        <v>403</v>
      </c>
      <c s="35" t="s">
        <v>93</v>
      </c>
      <c s="6" t="s">
        <v>404</v>
      </c>
      <c s="36" t="s">
        <v>95</v>
      </c>
      <c s="37">
        <v>18.4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27</v>
      </c>
    </row>
    <row r="56" spans="1:5" ht="25.5">
      <c r="A56" s="35" t="s">
        <v>56</v>
      </c>
      <c r="E56" s="39" t="s">
        <v>405</v>
      </c>
    </row>
    <row r="57" spans="1:5" ht="12.75">
      <c r="A57" s="35" t="s">
        <v>58</v>
      </c>
      <c r="E57" s="40" t="s">
        <v>406</v>
      </c>
    </row>
    <row r="58" spans="1:5" ht="267.75">
      <c r="A58" t="s">
        <v>60</v>
      </c>
      <c r="E58" s="39" t="s">
        <v>407</v>
      </c>
    </row>
    <row r="59" spans="1:16" ht="12.75">
      <c r="A59" t="s">
        <v>49</v>
      </c>
      <c s="34" t="s">
        <v>118</v>
      </c>
      <c s="34" t="s">
        <v>134</v>
      </c>
      <c s="35" t="s">
        <v>93</v>
      </c>
      <c s="6" t="s">
        <v>135</v>
      </c>
      <c s="36" t="s">
        <v>95</v>
      </c>
      <c s="37">
        <v>13.5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27</v>
      </c>
    </row>
    <row r="60" spans="1:5" ht="12.75">
      <c r="A60" s="35" t="s">
        <v>56</v>
      </c>
      <c r="E60" s="39" t="s">
        <v>585</v>
      </c>
    </row>
    <row r="61" spans="1:5" ht="12.75">
      <c r="A61" s="35" t="s">
        <v>58</v>
      </c>
      <c r="E61" s="40" t="s">
        <v>586</v>
      </c>
    </row>
    <row r="62" spans="1:5" ht="293.25">
      <c r="A62" t="s">
        <v>60</v>
      </c>
      <c r="E62" s="39" t="s">
        <v>138</v>
      </c>
    </row>
    <row r="63" spans="1:16" ht="12.75">
      <c r="A63" t="s">
        <v>49</v>
      </c>
      <c s="34" t="s">
        <v>122</v>
      </c>
      <c s="34" t="s">
        <v>410</v>
      </c>
      <c s="35" t="s">
        <v>93</v>
      </c>
      <c s="6" t="s">
        <v>411</v>
      </c>
      <c s="36" t="s">
        <v>142</v>
      </c>
      <c s="37">
        <v>1220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27</v>
      </c>
    </row>
    <row r="64" spans="1:5" ht="25.5">
      <c r="A64" s="35" t="s">
        <v>56</v>
      </c>
      <c r="E64" s="39" t="s">
        <v>412</v>
      </c>
    </row>
    <row r="65" spans="1:5" ht="12.75">
      <c r="A65" s="35" t="s">
        <v>58</v>
      </c>
      <c r="E65" s="40" t="s">
        <v>587</v>
      </c>
    </row>
    <row r="66" spans="1:5" ht="38.25">
      <c r="A66" t="s">
        <v>60</v>
      </c>
      <c r="E66" s="39" t="s">
        <v>414</v>
      </c>
    </row>
    <row r="67" spans="1:16" ht="12.75">
      <c r="A67" t="s">
        <v>49</v>
      </c>
      <c s="34" t="s">
        <v>127</v>
      </c>
      <c s="34" t="s">
        <v>415</v>
      </c>
      <c s="35" t="s">
        <v>93</v>
      </c>
      <c s="6" t="s">
        <v>416</v>
      </c>
      <c s="36" t="s">
        <v>142</v>
      </c>
      <c s="37">
        <v>950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27</v>
      </c>
    </row>
    <row r="68" spans="1:5" ht="12.75">
      <c r="A68" s="35" t="s">
        <v>56</v>
      </c>
      <c r="E68" s="39" t="s">
        <v>417</v>
      </c>
    </row>
    <row r="69" spans="1:5" ht="12.75">
      <c r="A69" s="35" t="s">
        <v>58</v>
      </c>
      <c r="E69" s="40" t="s">
        <v>588</v>
      </c>
    </row>
    <row r="70" spans="1:5" ht="38.25">
      <c r="A70" t="s">
        <v>60</v>
      </c>
      <c r="E70" s="39" t="s">
        <v>419</v>
      </c>
    </row>
    <row r="71" spans="1:16" ht="12.75">
      <c r="A71" t="s">
        <v>49</v>
      </c>
      <c s="34" t="s">
        <v>133</v>
      </c>
      <c s="34" t="s">
        <v>420</v>
      </c>
      <c s="35" t="s">
        <v>93</v>
      </c>
      <c s="6" t="s">
        <v>421</v>
      </c>
      <c s="36" t="s">
        <v>142</v>
      </c>
      <c s="37">
        <v>950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</v>
      </c>
      <c>
        <f>(M71*21)/100</f>
      </c>
      <c t="s">
        <v>27</v>
      </c>
    </row>
    <row r="72" spans="1:5" ht="12.75">
      <c r="A72" s="35" t="s">
        <v>56</v>
      </c>
      <c r="E72" s="39" t="s">
        <v>93</v>
      </c>
    </row>
    <row r="73" spans="1:5" ht="12.75">
      <c r="A73" s="35" t="s">
        <v>58</v>
      </c>
      <c r="E73" s="40" t="s">
        <v>589</v>
      </c>
    </row>
    <row r="74" spans="1:5" ht="25.5">
      <c r="A74" t="s">
        <v>60</v>
      </c>
      <c r="E74" s="39" t="s">
        <v>423</v>
      </c>
    </row>
    <row r="75" spans="1:13" ht="12.75">
      <c r="A75" t="s">
        <v>46</v>
      </c>
      <c r="C75" s="31" t="s">
        <v>27</v>
      </c>
      <c r="E75" s="33" t="s">
        <v>144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49</v>
      </c>
      <c s="34" t="s">
        <v>139</v>
      </c>
      <c s="34" t="s">
        <v>424</v>
      </c>
      <c s="35" t="s">
        <v>93</v>
      </c>
      <c s="6" t="s">
        <v>425</v>
      </c>
      <c s="36" t="s">
        <v>148</v>
      </c>
      <c s="37">
        <v>28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27</v>
      </c>
    </row>
    <row r="77" spans="1:5" ht="12.75">
      <c r="A77" s="35" t="s">
        <v>56</v>
      </c>
      <c r="E77" s="39" t="s">
        <v>426</v>
      </c>
    </row>
    <row r="78" spans="1:5" ht="12.75">
      <c r="A78" s="35" t="s">
        <v>58</v>
      </c>
      <c r="E78" s="40" t="s">
        <v>590</v>
      </c>
    </row>
    <row r="79" spans="1:5" ht="165.75">
      <c r="A79" t="s">
        <v>60</v>
      </c>
      <c r="E79" s="39" t="s">
        <v>149</v>
      </c>
    </row>
    <row r="80" spans="1:16" ht="12.75">
      <c r="A80" t="s">
        <v>49</v>
      </c>
      <c s="34" t="s">
        <v>145</v>
      </c>
      <c s="34" t="s">
        <v>591</v>
      </c>
      <c s="35" t="s">
        <v>93</v>
      </c>
      <c s="6" t="s">
        <v>592</v>
      </c>
      <c s="36" t="s">
        <v>148</v>
      </c>
      <c s="37">
        <v>264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27</v>
      </c>
    </row>
    <row r="81" spans="1:5" ht="12.75">
      <c r="A81" s="35" t="s">
        <v>56</v>
      </c>
      <c r="E81" s="39" t="s">
        <v>93</v>
      </c>
    </row>
    <row r="82" spans="1:5" ht="12.75">
      <c r="A82" s="35" t="s">
        <v>58</v>
      </c>
      <c r="E82" s="40" t="s">
        <v>593</v>
      </c>
    </row>
    <row r="83" spans="1:5" ht="51">
      <c r="A83" t="s">
        <v>60</v>
      </c>
      <c r="E83" s="39" t="s">
        <v>594</v>
      </c>
    </row>
    <row r="84" spans="1:16" ht="12.75">
      <c r="A84" t="s">
        <v>49</v>
      </c>
      <c s="34" t="s">
        <v>150</v>
      </c>
      <c s="34" t="s">
        <v>595</v>
      </c>
      <c s="35" t="s">
        <v>93</v>
      </c>
      <c s="6" t="s">
        <v>596</v>
      </c>
      <c s="36" t="s">
        <v>148</v>
      </c>
      <c s="37">
        <v>79.8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27</v>
      </c>
    </row>
    <row r="85" spans="1:5" ht="25.5">
      <c r="A85" s="35" t="s">
        <v>56</v>
      </c>
      <c r="E85" s="39" t="s">
        <v>597</v>
      </c>
    </row>
    <row r="86" spans="1:5" ht="38.25">
      <c r="A86" s="35" t="s">
        <v>58</v>
      </c>
      <c r="E86" s="40" t="s">
        <v>598</v>
      </c>
    </row>
    <row r="87" spans="1:5" ht="63.75">
      <c r="A87" t="s">
        <v>60</v>
      </c>
      <c r="E87" s="39" t="s">
        <v>599</v>
      </c>
    </row>
    <row r="88" spans="1:16" ht="12.75">
      <c r="A88" t="s">
        <v>49</v>
      </c>
      <c s="34" t="s">
        <v>155</v>
      </c>
      <c s="34" t="s">
        <v>600</v>
      </c>
      <c s="35" t="s">
        <v>93</v>
      </c>
      <c s="6" t="s">
        <v>601</v>
      </c>
      <c s="36" t="s">
        <v>148</v>
      </c>
      <c s="37">
        <v>249.6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96</v>
      </c>
      <c>
        <f>(M88*21)/100</f>
      </c>
      <c t="s">
        <v>27</v>
      </c>
    </row>
    <row r="89" spans="1:5" ht="12.75">
      <c r="A89" s="35" t="s">
        <v>56</v>
      </c>
      <c r="E89" s="39" t="s">
        <v>602</v>
      </c>
    </row>
    <row r="90" spans="1:5" ht="12.75">
      <c r="A90" s="35" t="s">
        <v>58</v>
      </c>
      <c r="E90" s="40" t="s">
        <v>603</v>
      </c>
    </row>
    <row r="91" spans="1:5" ht="63.75">
      <c r="A91" t="s">
        <v>60</v>
      </c>
      <c r="E91" s="39" t="s">
        <v>599</v>
      </c>
    </row>
    <row r="92" spans="1:16" ht="12.75">
      <c r="A92" t="s">
        <v>49</v>
      </c>
      <c s="34" t="s">
        <v>160</v>
      </c>
      <c s="34" t="s">
        <v>604</v>
      </c>
      <c s="35" t="s">
        <v>93</v>
      </c>
      <c s="6" t="s">
        <v>605</v>
      </c>
      <c s="36" t="s">
        <v>148</v>
      </c>
      <c s="37">
        <v>238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96</v>
      </c>
      <c>
        <f>(M92*21)/100</f>
      </c>
      <c t="s">
        <v>27</v>
      </c>
    </row>
    <row r="93" spans="1:5" ht="12.75">
      <c r="A93" s="35" t="s">
        <v>56</v>
      </c>
      <c r="E93" s="39" t="s">
        <v>606</v>
      </c>
    </row>
    <row r="94" spans="1:5" ht="12.75">
      <c r="A94" s="35" t="s">
        <v>58</v>
      </c>
      <c r="E94" s="40" t="s">
        <v>607</v>
      </c>
    </row>
    <row r="95" spans="1:5" ht="63.75">
      <c r="A95" t="s">
        <v>60</v>
      </c>
      <c r="E95" s="39" t="s">
        <v>599</v>
      </c>
    </row>
    <row r="96" spans="1:16" ht="12.75">
      <c r="A96" t="s">
        <v>49</v>
      </c>
      <c s="34" t="s">
        <v>165</v>
      </c>
      <c s="34" t="s">
        <v>608</v>
      </c>
      <c s="35" t="s">
        <v>93</v>
      </c>
      <c s="6" t="s">
        <v>609</v>
      </c>
      <c s="36" t="s">
        <v>148</v>
      </c>
      <c s="37">
        <v>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96</v>
      </c>
      <c>
        <f>(M96*21)/100</f>
      </c>
      <c t="s">
        <v>27</v>
      </c>
    </row>
    <row r="97" spans="1:5" ht="12.75">
      <c r="A97" s="35" t="s">
        <v>56</v>
      </c>
      <c r="E97" s="39" t="s">
        <v>610</v>
      </c>
    </row>
    <row r="98" spans="1:5" ht="12.75">
      <c r="A98" s="35" t="s">
        <v>58</v>
      </c>
      <c r="E98" s="40" t="s">
        <v>611</v>
      </c>
    </row>
    <row r="99" spans="1:5" ht="63.75">
      <c r="A99" t="s">
        <v>60</v>
      </c>
      <c r="E99" s="39" t="s">
        <v>599</v>
      </c>
    </row>
    <row r="100" spans="1:16" ht="12.75">
      <c r="A100" t="s">
        <v>49</v>
      </c>
      <c s="34" t="s">
        <v>168</v>
      </c>
      <c s="34" t="s">
        <v>612</v>
      </c>
      <c s="35" t="s">
        <v>93</v>
      </c>
      <c s="6" t="s">
        <v>613</v>
      </c>
      <c s="36" t="s">
        <v>95</v>
      </c>
      <c s="37">
        <v>12.8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96</v>
      </c>
      <c>
        <f>(M100*21)/100</f>
      </c>
      <c t="s">
        <v>27</v>
      </c>
    </row>
    <row r="101" spans="1:5" ht="12.75">
      <c r="A101" s="35" t="s">
        <v>56</v>
      </c>
      <c r="E101" s="39" t="s">
        <v>614</v>
      </c>
    </row>
    <row r="102" spans="1:5" ht="12.75">
      <c r="A102" s="35" t="s">
        <v>58</v>
      </c>
      <c r="E102" s="40" t="s">
        <v>615</v>
      </c>
    </row>
    <row r="103" spans="1:5" ht="76.5">
      <c r="A103" t="s">
        <v>60</v>
      </c>
      <c r="E103" s="39" t="s">
        <v>616</v>
      </c>
    </row>
    <row r="104" spans="1:13" ht="12.75">
      <c r="A104" t="s">
        <v>46</v>
      </c>
      <c r="C104" s="31" t="s">
        <v>26</v>
      </c>
      <c r="E104" s="33" t="s">
        <v>437</v>
      </c>
      <c r="J104" s="32">
        <f>0</f>
      </c>
      <c s="32">
        <f>0</f>
      </c>
      <c s="32">
        <f>0+L105+L109+L113+L117+L121</f>
      </c>
      <c s="32">
        <f>0+M105+M109+M113+M117+M121</f>
      </c>
    </row>
    <row r="105" spans="1:16" ht="12.75">
      <c r="A105" t="s">
        <v>49</v>
      </c>
      <c s="34" t="s">
        <v>172</v>
      </c>
      <c s="34" t="s">
        <v>438</v>
      </c>
      <c s="35" t="s">
        <v>93</v>
      </c>
      <c s="6" t="s">
        <v>439</v>
      </c>
      <c s="36" t="s">
        <v>95</v>
      </c>
      <c s="37">
        <v>2.3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27</v>
      </c>
    </row>
    <row r="106" spans="1:5" ht="12.75">
      <c r="A106" s="35" t="s">
        <v>56</v>
      </c>
      <c r="E106" s="39" t="s">
        <v>617</v>
      </c>
    </row>
    <row r="107" spans="1:5" ht="12.75">
      <c r="A107" s="35" t="s">
        <v>58</v>
      </c>
      <c r="E107" s="40" t="s">
        <v>618</v>
      </c>
    </row>
    <row r="108" spans="1:5" ht="382.5">
      <c r="A108" t="s">
        <v>60</v>
      </c>
      <c r="E108" s="39" t="s">
        <v>441</v>
      </c>
    </row>
    <row r="109" spans="1:16" ht="12.75">
      <c r="A109" t="s">
        <v>49</v>
      </c>
      <c s="34" t="s">
        <v>176</v>
      </c>
      <c s="34" t="s">
        <v>442</v>
      </c>
      <c s="35" t="s">
        <v>93</v>
      </c>
      <c s="6" t="s">
        <v>443</v>
      </c>
      <c s="36" t="s">
        <v>54</v>
      </c>
      <c s="37">
        <v>0.495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27</v>
      </c>
    </row>
    <row r="110" spans="1:5" ht="12.75">
      <c r="A110" s="35" t="s">
        <v>56</v>
      </c>
      <c r="E110" s="39" t="s">
        <v>93</v>
      </c>
    </row>
    <row r="111" spans="1:5" ht="12.75">
      <c r="A111" s="35" t="s">
        <v>58</v>
      </c>
      <c r="E111" s="40" t="s">
        <v>619</v>
      </c>
    </row>
    <row r="112" spans="1:5" ht="242.25">
      <c r="A112" t="s">
        <v>60</v>
      </c>
      <c r="E112" s="39" t="s">
        <v>445</v>
      </c>
    </row>
    <row r="113" spans="1:16" ht="12.75">
      <c r="A113" t="s">
        <v>49</v>
      </c>
      <c s="34" t="s">
        <v>179</v>
      </c>
      <c s="34" t="s">
        <v>451</v>
      </c>
      <c s="35" t="s">
        <v>93</v>
      </c>
      <c s="6" t="s">
        <v>452</v>
      </c>
      <c s="36" t="s">
        <v>95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27</v>
      </c>
    </row>
    <row r="114" spans="1:5" ht="25.5">
      <c r="A114" s="35" t="s">
        <v>56</v>
      </c>
      <c r="E114" s="39" t="s">
        <v>620</v>
      </c>
    </row>
    <row r="115" spans="1:5" ht="12.75">
      <c r="A115" s="35" t="s">
        <v>58</v>
      </c>
      <c r="E115" s="40" t="s">
        <v>454</v>
      </c>
    </row>
    <row r="116" spans="1:5" ht="51">
      <c r="A116" t="s">
        <v>60</v>
      </c>
      <c r="E116" s="39" t="s">
        <v>455</v>
      </c>
    </row>
    <row r="117" spans="1:16" ht="12.75">
      <c r="A117" t="s">
        <v>49</v>
      </c>
      <c s="34" t="s">
        <v>184</v>
      </c>
      <c s="34" t="s">
        <v>621</v>
      </c>
      <c s="35" t="s">
        <v>93</v>
      </c>
      <c s="6" t="s">
        <v>622</v>
      </c>
      <c s="36" t="s">
        <v>95</v>
      </c>
      <c s="37">
        <v>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</v>
      </c>
      <c>
        <f>(M117*21)/100</f>
      </c>
      <c t="s">
        <v>27</v>
      </c>
    </row>
    <row r="118" spans="1:5" ht="12.75">
      <c r="A118" s="35" t="s">
        <v>56</v>
      </c>
      <c r="E118" s="39" t="s">
        <v>93</v>
      </c>
    </row>
    <row r="119" spans="1:5" ht="38.25">
      <c r="A119" s="35" t="s">
        <v>58</v>
      </c>
      <c r="E119" s="40" t="s">
        <v>623</v>
      </c>
    </row>
    <row r="120" spans="1:5" ht="369.75">
      <c r="A120" t="s">
        <v>60</v>
      </c>
      <c r="E120" s="39" t="s">
        <v>164</v>
      </c>
    </row>
    <row r="121" spans="1:16" ht="12.75">
      <c r="A121" t="s">
        <v>49</v>
      </c>
      <c s="34" t="s">
        <v>188</v>
      </c>
      <c s="34" t="s">
        <v>624</v>
      </c>
      <c s="35" t="s">
        <v>93</v>
      </c>
      <c s="6" t="s">
        <v>625</v>
      </c>
      <c s="36" t="s">
        <v>54</v>
      </c>
      <c s="37">
        <v>13.748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</v>
      </c>
      <c>
        <f>(M121*21)/100</f>
      </c>
      <c t="s">
        <v>27</v>
      </c>
    </row>
    <row r="122" spans="1:5" ht="12.75">
      <c r="A122" s="35" t="s">
        <v>56</v>
      </c>
      <c r="E122" s="39" t="s">
        <v>626</v>
      </c>
    </row>
    <row r="123" spans="1:5" ht="12.75">
      <c r="A123" s="35" t="s">
        <v>58</v>
      </c>
      <c r="E123" s="40" t="s">
        <v>627</v>
      </c>
    </row>
    <row r="124" spans="1:5" ht="267.75">
      <c r="A124" t="s">
        <v>60</v>
      </c>
      <c r="E124" s="39" t="s">
        <v>436</v>
      </c>
    </row>
    <row r="125" spans="1:13" ht="12.75">
      <c r="A125" t="s">
        <v>46</v>
      </c>
      <c r="C125" s="31" t="s">
        <v>70</v>
      </c>
      <c r="E125" s="33" t="s">
        <v>154</v>
      </c>
      <c r="J125" s="32">
        <f>0</f>
      </c>
      <c s="32">
        <f>0</f>
      </c>
      <c s="32">
        <f>0+L126+L130+L134+L138+L142+L146+L150+L154+L158+L162+L166</f>
      </c>
      <c s="32">
        <f>0+M126+M130+M134+M138+M142+M146+M150+M154+M158+M162+M166</f>
      </c>
    </row>
    <row r="126" spans="1:16" ht="12.75">
      <c r="A126" t="s">
        <v>49</v>
      </c>
      <c s="34" t="s">
        <v>193</v>
      </c>
      <c s="34" t="s">
        <v>628</v>
      </c>
      <c s="35" t="s">
        <v>93</v>
      </c>
      <c s="6" t="s">
        <v>629</v>
      </c>
      <c s="36" t="s">
        <v>54</v>
      </c>
      <c s="37">
        <v>0.995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27</v>
      </c>
    </row>
    <row r="127" spans="1:5" ht="12.75">
      <c r="A127" s="35" t="s">
        <v>56</v>
      </c>
      <c r="E127" s="39" t="s">
        <v>630</v>
      </c>
    </row>
    <row r="128" spans="1:5" ht="51">
      <c r="A128" s="35" t="s">
        <v>58</v>
      </c>
      <c r="E128" s="40" t="s">
        <v>631</v>
      </c>
    </row>
    <row r="129" spans="1:5" ht="293.25">
      <c r="A129" t="s">
        <v>60</v>
      </c>
      <c r="E129" s="39" t="s">
        <v>460</v>
      </c>
    </row>
    <row r="130" spans="1:16" ht="12.75">
      <c r="A130" t="s">
        <v>49</v>
      </c>
      <c s="34" t="s">
        <v>197</v>
      </c>
      <c s="34" t="s">
        <v>632</v>
      </c>
      <c s="35" t="s">
        <v>93</v>
      </c>
      <c s="6" t="s">
        <v>633</v>
      </c>
      <c s="36" t="s">
        <v>54</v>
      </c>
      <c s="37">
        <v>1.397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96</v>
      </c>
      <c>
        <f>(M130*21)/100</f>
      </c>
      <c t="s">
        <v>27</v>
      </c>
    </row>
    <row r="131" spans="1:5" ht="12.75">
      <c r="A131" s="35" t="s">
        <v>56</v>
      </c>
      <c r="E131" s="39" t="s">
        <v>634</v>
      </c>
    </row>
    <row r="132" spans="1:5" ht="12.75">
      <c r="A132" s="35" t="s">
        <v>58</v>
      </c>
      <c r="E132" s="40" t="s">
        <v>635</v>
      </c>
    </row>
    <row r="133" spans="1:5" ht="293.25">
      <c r="A133" t="s">
        <v>60</v>
      </c>
      <c r="E133" s="39" t="s">
        <v>460</v>
      </c>
    </row>
    <row r="134" spans="1:16" ht="12.75">
      <c r="A134" t="s">
        <v>49</v>
      </c>
      <c s="34" t="s">
        <v>197</v>
      </c>
      <c s="34" t="s">
        <v>632</v>
      </c>
      <c s="35" t="s">
        <v>50</v>
      </c>
      <c s="6" t="s">
        <v>633</v>
      </c>
      <c s="36" t="s">
        <v>54</v>
      </c>
      <c s="37">
        <v>88.183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96</v>
      </c>
      <c>
        <f>(M134*21)/100</f>
      </c>
      <c t="s">
        <v>27</v>
      </c>
    </row>
    <row r="135" spans="1:5" ht="12.75">
      <c r="A135" s="35" t="s">
        <v>56</v>
      </c>
      <c r="E135" s="39" t="s">
        <v>636</v>
      </c>
    </row>
    <row r="136" spans="1:5" ht="12.75">
      <c r="A136" s="35" t="s">
        <v>58</v>
      </c>
      <c r="E136" s="40" t="s">
        <v>637</v>
      </c>
    </row>
    <row r="137" spans="1:5" ht="293.25">
      <c r="A137" t="s">
        <v>60</v>
      </c>
      <c r="E137" s="39" t="s">
        <v>460</v>
      </c>
    </row>
    <row r="138" spans="1:16" ht="12.75">
      <c r="A138" t="s">
        <v>49</v>
      </c>
      <c s="34" t="s">
        <v>201</v>
      </c>
      <c s="34" t="s">
        <v>638</v>
      </c>
      <c s="35" t="s">
        <v>93</v>
      </c>
      <c s="6" t="s">
        <v>639</v>
      </c>
      <c s="36" t="s">
        <v>216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96</v>
      </c>
      <c>
        <f>(M138*21)/100</f>
      </c>
      <c t="s">
        <v>27</v>
      </c>
    </row>
    <row r="139" spans="1:5" ht="12.75">
      <c r="A139" s="35" t="s">
        <v>56</v>
      </c>
      <c r="E139" s="39" t="s">
        <v>640</v>
      </c>
    </row>
    <row r="140" spans="1:5" ht="12.75">
      <c r="A140" s="35" t="s">
        <v>58</v>
      </c>
      <c r="E140" s="40" t="s">
        <v>93</v>
      </c>
    </row>
    <row r="141" spans="1:5" ht="229.5">
      <c r="A141" t="s">
        <v>60</v>
      </c>
      <c r="E141" s="39" t="s">
        <v>641</v>
      </c>
    </row>
    <row r="142" spans="1:16" ht="12.75">
      <c r="A142" t="s">
        <v>49</v>
      </c>
      <c s="34" t="s">
        <v>204</v>
      </c>
      <c s="34" t="s">
        <v>471</v>
      </c>
      <c s="35" t="s">
        <v>93</v>
      </c>
      <c s="6" t="s">
        <v>472</v>
      </c>
      <c s="36" t="s">
        <v>95</v>
      </c>
      <c s="37">
        <v>27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96</v>
      </c>
      <c>
        <f>(M142*21)/100</f>
      </c>
      <c t="s">
        <v>27</v>
      </c>
    </row>
    <row r="143" spans="1:5" ht="12.75">
      <c r="A143" s="35" t="s">
        <v>56</v>
      </c>
      <c r="E143" s="39" t="s">
        <v>93</v>
      </c>
    </row>
    <row r="144" spans="1:5" ht="12.75">
      <c r="A144" s="35" t="s">
        <v>58</v>
      </c>
      <c r="E144" s="40" t="s">
        <v>642</v>
      </c>
    </row>
    <row r="145" spans="1:5" ht="369.75">
      <c r="A145" t="s">
        <v>60</v>
      </c>
      <c r="E145" s="39" t="s">
        <v>164</v>
      </c>
    </row>
    <row r="146" spans="1:16" ht="12.75">
      <c r="A146" t="s">
        <v>49</v>
      </c>
      <c s="34" t="s">
        <v>208</v>
      </c>
      <c s="34" t="s">
        <v>474</v>
      </c>
      <c s="35" t="s">
        <v>93</v>
      </c>
      <c s="6" t="s">
        <v>475</v>
      </c>
      <c s="36" t="s">
        <v>95</v>
      </c>
      <c s="37">
        <v>7.2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96</v>
      </c>
      <c>
        <f>(M146*21)/100</f>
      </c>
      <c t="s">
        <v>27</v>
      </c>
    </row>
    <row r="147" spans="1:5" ht="12.75">
      <c r="A147" s="35" t="s">
        <v>56</v>
      </c>
      <c r="E147" s="39" t="s">
        <v>476</v>
      </c>
    </row>
    <row r="148" spans="1:5" ht="12.75">
      <c r="A148" s="35" t="s">
        <v>58</v>
      </c>
      <c r="E148" s="40" t="s">
        <v>643</v>
      </c>
    </row>
    <row r="149" spans="1:5" ht="369.75">
      <c r="A149" t="s">
        <v>60</v>
      </c>
      <c r="E149" s="39" t="s">
        <v>164</v>
      </c>
    </row>
    <row r="150" spans="1:16" ht="12.75">
      <c r="A150" t="s">
        <v>49</v>
      </c>
      <c s="34" t="s">
        <v>213</v>
      </c>
      <c s="34" t="s">
        <v>644</v>
      </c>
      <c s="35" t="s">
        <v>93</v>
      </c>
      <c s="6" t="s">
        <v>645</v>
      </c>
      <c s="36" t="s">
        <v>95</v>
      </c>
      <c s="37">
        <v>0.099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96</v>
      </c>
      <c>
        <f>(M150*21)/100</f>
      </c>
      <c t="s">
        <v>27</v>
      </c>
    </row>
    <row r="151" spans="1:5" ht="38.25">
      <c r="A151" s="35" t="s">
        <v>56</v>
      </c>
      <c r="E151" s="39" t="s">
        <v>646</v>
      </c>
    </row>
    <row r="152" spans="1:5" ht="51">
      <c r="A152" s="35" t="s">
        <v>58</v>
      </c>
      <c r="E152" s="40" t="s">
        <v>647</v>
      </c>
    </row>
    <row r="153" spans="1:5" ht="38.25">
      <c r="A153" t="s">
        <v>60</v>
      </c>
      <c r="E153" s="39" t="s">
        <v>171</v>
      </c>
    </row>
    <row r="154" spans="1:16" ht="25.5">
      <c r="A154" t="s">
        <v>49</v>
      </c>
      <c s="34" t="s">
        <v>218</v>
      </c>
      <c s="34" t="s">
        <v>478</v>
      </c>
      <c s="35" t="s">
        <v>93</v>
      </c>
      <c s="6" t="s">
        <v>479</v>
      </c>
      <c s="36" t="s">
        <v>95</v>
      </c>
      <c s="37">
        <v>90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96</v>
      </c>
      <c>
        <f>(M154*21)/100</f>
      </c>
      <c t="s">
        <v>27</v>
      </c>
    </row>
    <row r="155" spans="1:5" ht="25.5">
      <c r="A155" s="35" t="s">
        <v>56</v>
      </c>
      <c r="E155" s="39" t="s">
        <v>648</v>
      </c>
    </row>
    <row r="156" spans="1:5" ht="12.75">
      <c r="A156" s="35" t="s">
        <v>58</v>
      </c>
      <c r="E156" s="40" t="s">
        <v>649</v>
      </c>
    </row>
    <row r="157" spans="1:5" ht="38.25">
      <c r="A157" t="s">
        <v>60</v>
      </c>
      <c r="E157" s="39" t="s">
        <v>175</v>
      </c>
    </row>
    <row r="158" spans="1:16" ht="12.75">
      <c r="A158" t="s">
        <v>49</v>
      </c>
      <c s="34" t="s">
        <v>221</v>
      </c>
      <c s="34" t="s">
        <v>650</v>
      </c>
      <c s="35" t="s">
        <v>93</v>
      </c>
      <c s="6" t="s">
        <v>651</v>
      </c>
      <c s="36" t="s">
        <v>95</v>
      </c>
      <c s="37">
        <v>18.035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96</v>
      </c>
      <c>
        <f>(M158*21)/100</f>
      </c>
      <c t="s">
        <v>27</v>
      </c>
    </row>
    <row r="159" spans="1:5" ht="12.75">
      <c r="A159" s="35" t="s">
        <v>56</v>
      </c>
      <c r="E159" s="39" t="s">
        <v>652</v>
      </c>
    </row>
    <row r="160" spans="1:5" ht="12.75">
      <c r="A160" s="35" t="s">
        <v>58</v>
      </c>
      <c r="E160" s="40" t="s">
        <v>653</v>
      </c>
    </row>
    <row r="161" spans="1:5" ht="51">
      <c r="A161" t="s">
        <v>60</v>
      </c>
      <c r="E161" s="39" t="s">
        <v>654</v>
      </c>
    </row>
    <row r="162" spans="1:16" ht="12.75">
      <c r="A162" t="s">
        <v>49</v>
      </c>
      <c s="34" t="s">
        <v>225</v>
      </c>
      <c s="34" t="s">
        <v>482</v>
      </c>
      <c s="35" t="s">
        <v>93</v>
      </c>
      <c s="6" t="s">
        <v>483</v>
      </c>
      <c s="36" t="s">
        <v>95</v>
      </c>
      <c s="37">
        <v>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96</v>
      </c>
      <c>
        <f>(M162*21)/100</f>
      </c>
      <c t="s">
        <v>27</v>
      </c>
    </row>
    <row r="163" spans="1:5" ht="12.75">
      <c r="A163" s="35" t="s">
        <v>56</v>
      </c>
      <c r="E163" s="39" t="s">
        <v>484</v>
      </c>
    </row>
    <row r="164" spans="1:5" ht="12.75">
      <c r="A164" s="35" t="s">
        <v>58</v>
      </c>
      <c r="E164" s="40" t="s">
        <v>655</v>
      </c>
    </row>
    <row r="165" spans="1:5" ht="102">
      <c r="A165" t="s">
        <v>60</v>
      </c>
      <c r="E165" s="39" t="s">
        <v>486</v>
      </c>
    </row>
    <row r="166" spans="1:16" ht="12.75">
      <c r="A166" t="s">
        <v>49</v>
      </c>
      <c s="34" t="s">
        <v>230</v>
      </c>
      <c s="34" t="s">
        <v>656</v>
      </c>
      <c s="35" t="s">
        <v>27</v>
      </c>
      <c s="6" t="s">
        <v>657</v>
      </c>
      <c s="36" t="s">
        <v>54</v>
      </c>
      <c s="37">
        <v>89.178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38.25">
      <c r="A167" s="35" t="s">
        <v>56</v>
      </c>
      <c r="E167" s="39" t="s">
        <v>658</v>
      </c>
    </row>
    <row r="168" spans="1:5" ht="12.75">
      <c r="A168" s="35" t="s">
        <v>58</v>
      </c>
      <c r="E168" s="40" t="s">
        <v>659</v>
      </c>
    </row>
    <row r="169" spans="1:5" ht="293.25">
      <c r="A169" t="s">
        <v>60</v>
      </c>
      <c r="E169" s="39" t="s">
        <v>460</v>
      </c>
    </row>
    <row r="170" spans="1:13" ht="12.75">
      <c r="A170" t="s">
        <v>46</v>
      </c>
      <c r="C170" s="31" t="s">
        <v>80</v>
      </c>
      <c r="E170" s="33" t="s">
        <v>491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49</v>
      </c>
      <c s="34" t="s">
        <v>234</v>
      </c>
      <c s="34" t="s">
        <v>492</v>
      </c>
      <c s="35" t="s">
        <v>93</v>
      </c>
      <c s="6" t="s">
        <v>493</v>
      </c>
      <c s="36" t="s">
        <v>142</v>
      </c>
      <c s="37">
        <v>56.5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96</v>
      </c>
      <c>
        <f>(M171*21)/100</f>
      </c>
      <c t="s">
        <v>27</v>
      </c>
    </row>
    <row r="172" spans="1:5" ht="12.75">
      <c r="A172" s="35" t="s">
        <v>56</v>
      </c>
      <c r="E172" s="39" t="s">
        <v>93</v>
      </c>
    </row>
    <row r="173" spans="1:5" ht="63.75">
      <c r="A173" s="35" t="s">
        <v>58</v>
      </c>
      <c r="E173" s="40" t="s">
        <v>660</v>
      </c>
    </row>
    <row r="174" spans="1:5" ht="89.25">
      <c r="A174" t="s">
        <v>60</v>
      </c>
      <c r="E174" s="39" t="s">
        <v>496</v>
      </c>
    </row>
    <row r="175" spans="1:13" ht="12.75">
      <c r="A175" t="s">
        <v>46</v>
      </c>
      <c r="C175" s="31" t="s">
        <v>91</v>
      </c>
      <c r="E175" s="33" t="s">
        <v>229</v>
      </c>
      <c r="J175" s="32">
        <f>0</f>
      </c>
      <c s="32">
        <f>0</f>
      </c>
      <c s="32">
        <f>0+L176+L180+L184+L188+L192+L196+L200+L204+L208+L212+L216+L220+L224+L228+L232</f>
      </c>
      <c s="32">
        <f>0+M176+M180+M184+M188+M192+M196+M200+M204+M208+M212+M216+M220+M224+M228+M232</f>
      </c>
    </row>
    <row r="176" spans="1:16" ht="12.75">
      <c r="A176" t="s">
        <v>49</v>
      </c>
      <c s="34" t="s">
        <v>238</v>
      </c>
      <c s="34" t="s">
        <v>661</v>
      </c>
      <c s="35" t="s">
        <v>93</v>
      </c>
      <c s="6" t="s">
        <v>662</v>
      </c>
      <c s="36" t="s">
        <v>148</v>
      </c>
      <c s="37">
        <v>49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96</v>
      </c>
      <c>
        <f>(M176*21)/100</f>
      </c>
      <c t="s">
        <v>27</v>
      </c>
    </row>
    <row r="177" spans="1:5" ht="12.75">
      <c r="A177" s="35" t="s">
        <v>56</v>
      </c>
      <c r="E177" s="39" t="s">
        <v>93</v>
      </c>
    </row>
    <row r="178" spans="1:5" ht="12.75">
      <c r="A178" s="35" t="s">
        <v>58</v>
      </c>
      <c r="E178" s="40" t="s">
        <v>663</v>
      </c>
    </row>
    <row r="179" spans="1:5" ht="102">
      <c r="A179" t="s">
        <v>60</v>
      </c>
      <c r="E179" s="39" t="s">
        <v>664</v>
      </c>
    </row>
    <row r="180" spans="1:16" ht="25.5">
      <c r="A180" t="s">
        <v>49</v>
      </c>
      <c s="34" t="s">
        <v>244</v>
      </c>
      <c s="34" t="s">
        <v>497</v>
      </c>
      <c s="35" t="s">
        <v>93</v>
      </c>
      <c s="6" t="s">
        <v>498</v>
      </c>
      <c s="36" t="s">
        <v>142</v>
      </c>
      <c s="37">
        <v>25.708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96</v>
      </c>
      <c>
        <f>(M180*21)/100</f>
      </c>
      <c t="s">
        <v>27</v>
      </c>
    </row>
    <row r="181" spans="1:5" ht="12.75">
      <c r="A181" s="35" t="s">
        <v>56</v>
      </c>
      <c r="E181" s="39" t="s">
        <v>665</v>
      </c>
    </row>
    <row r="182" spans="1:5" ht="38.25">
      <c r="A182" s="35" t="s">
        <v>58</v>
      </c>
      <c r="E182" s="40" t="s">
        <v>666</v>
      </c>
    </row>
    <row r="183" spans="1:5" ht="191.25">
      <c r="A183" t="s">
        <v>60</v>
      </c>
      <c r="E183" s="39" t="s">
        <v>501</v>
      </c>
    </row>
    <row r="184" spans="1:16" ht="12.75">
      <c r="A184" t="s">
        <v>49</v>
      </c>
      <c s="34" t="s">
        <v>248</v>
      </c>
      <c s="34" t="s">
        <v>667</v>
      </c>
      <c s="35" t="s">
        <v>93</v>
      </c>
      <c s="6" t="s">
        <v>668</v>
      </c>
      <c s="36" t="s">
        <v>142</v>
      </c>
      <c s="37">
        <v>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96</v>
      </c>
      <c>
        <f>(M184*21)/100</f>
      </c>
      <c t="s">
        <v>27</v>
      </c>
    </row>
    <row r="185" spans="1:5" ht="25.5">
      <c r="A185" s="35" t="s">
        <v>56</v>
      </c>
      <c r="E185" s="39" t="s">
        <v>669</v>
      </c>
    </row>
    <row r="186" spans="1:5" ht="12.75">
      <c r="A186" s="35" t="s">
        <v>58</v>
      </c>
      <c r="E186" s="40" t="s">
        <v>670</v>
      </c>
    </row>
    <row r="187" spans="1:5" ht="191.25">
      <c r="A187" t="s">
        <v>60</v>
      </c>
      <c r="E187" s="39" t="s">
        <v>501</v>
      </c>
    </row>
    <row r="188" spans="1:16" ht="12.75">
      <c r="A188" t="s">
        <v>49</v>
      </c>
      <c s="34" t="s">
        <v>252</v>
      </c>
      <c s="34" t="s">
        <v>671</v>
      </c>
      <c s="35" t="s">
        <v>93</v>
      </c>
      <c s="6" t="s">
        <v>672</v>
      </c>
      <c s="36" t="s">
        <v>142</v>
      </c>
      <c s="37">
        <v>177.84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96</v>
      </c>
      <c>
        <f>(M188*21)/100</f>
      </c>
      <c t="s">
        <v>27</v>
      </c>
    </row>
    <row r="189" spans="1:5" ht="12.75">
      <c r="A189" s="35" t="s">
        <v>56</v>
      </c>
      <c r="E189" s="39" t="s">
        <v>673</v>
      </c>
    </row>
    <row r="190" spans="1:5" ht="12.75">
      <c r="A190" s="35" t="s">
        <v>58</v>
      </c>
      <c r="E190" s="40" t="s">
        <v>674</v>
      </c>
    </row>
    <row r="191" spans="1:5" ht="204">
      <c r="A191" t="s">
        <v>60</v>
      </c>
      <c r="E191" s="39" t="s">
        <v>675</v>
      </c>
    </row>
    <row r="192" spans="1:16" ht="12.75">
      <c r="A192" t="s">
        <v>49</v>
      </c>
      <c s="34" t="s">
        <v>257</v>
      </c>
      <c s="34" t="s">
        <v>507</v>
      </c>
      <c s="35" t="s">
        <v>93</v>
      </c>
      <c s="6" t="s">
        <v>508</v>
      </c>
      <c s="36" t="s">
        <v>142</v>
      </c>
      <c s="37">
        <v>310.34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96</v>
      </c>
      <c>
        <f>(M192*21)/100</f>
      </c>
      <c t="s">
        <v>27</v>
      </c>
    </row>
    <row r="193" spans="1:5" ht="12.75">
      <c r="A193" s="35" t="s">
        <v>56</v>
      </c>
      <c r="E193" s="39" t="s">
        <v>676</v>
      </c>
    </row>
    <row r="194" spans="1:5" ht="76.5">
      <c r="A194" s="35" t="s">
        <v>58</v>
      </c>
      <c r="E194" s="40" t="s">
        <v>677</v>
      </c>
    </row>
    <row r="195" spans="1:5" ht="38.25">
      <c r="A195" t="s">
        <v>60</v>
      </c>
      <c r="E195" s="39" t="s">
        <v>511</v>
      </c>
    </row>
    <row r="196" spans="1:16" ht="12.75">
      <c r="A196" t="s">
        <v>49</v>
      </c>
      <c s="34" t="s">
        <v>261</v>
      </c>
      <c s="34" t="s">
        <v>678</v>
      </c>
      <c s="35" t="s">
        <v>93</v>
      </c>
      <c s="6" t="s">
        <v>679</v>
      </c>
      <c s="36" t="s">
        <v>142</v>
      </c>
      <c s="37">
        <v>177.84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96</v>
      </c>
      <c>
        <f>(M196*21)/100</f>
      </c>
      <c t="s">
        <v>27</v>
      </c>
    </row>
    <row r="197" spans="1:5" ht="12.75">
      <c r="A197" s="35" t="s">
        <v>56</v>
      </c>
      <c r="E197" s="39" t="s">
        <v>680</v>
      </c>
    </row>
    <row r="198" spans="1:5" ht="12.75">
      <c r="A198" s="35" t="s">
        <v>58</v>
      </c>
      <c r="E198" s="40" t="s">
        <v>674</v>
      </c>
    </row>
    <row r="199" spans="1:5" ht="38.25">
      <c r="A199" t="s">
        <v>60</v>
      </c>
      <c r="E199" s="39" t="s">
        <v>511</v>
      </c>
    </row>
    <row r="200" spans="1:16" ht="12.75">
      <c r="A200" t="s">
        <v>49</v>
      </c>
      <c s="34" t="s">
        <v>265</v>
      </c>
      <c s="34" t="s">
        <v>681</v>
      </c>
      <c s="35" t="s">
        <v>50</v>
      </c>
      <c s="6" t="s">
        <v>682</v>
      </c>
      <c s="36" t="s">
        <v>142</v>
      </c>
      <c s="37">
        <v>883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96</v>
      </c>
      <c>
        <f>(M200*21)/100</f>
      </c>
      <c t="s">
        <v>27</v>
      </c>
    </row>
    <row r="201" spans="1:5" ht="25.5">
      <c r="A201" s="35" t="s">
        <v>56</v>
      </c>
      <c r="E201" s="39" t="s">
        <v>683</v>
      </c>
    </row>
    <row r="202" spans="1:5" ht="12.75">
      <c r="A202" s="35" t="s">
        <v>58</v>
      </c>
      <c r="E202" s="40" t="s">
        <v>684</v>
      </c>
    </row>
    <row r="203" spans="1:5" ht="51">
      <c r="A203" t="s">
        <v>60</v>
      </c>
      <c r="E203" s="39" t="s">
        <v>685</v>
      </c>
    </row>
    <row r="204" spans="1:16" ht="12.75">
      <c r="A204" t="s">
        <v>49</v>
      </c>
      <c s="34" t="s">
        <v>268</v>
      </c>
      <c s="34" t="s">
        <v>681</v>
      </c>
      <c s="35" t="s">
        <v>27</v>
      </c>
      <c s="6" t="s">
        <v>682</v>
      </c>
      <c s="36" t="s">
        <v>142</v>
      </c>
      <c s="37">
        <v>36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96</v>
      </c>
      <c>
        <f>(M204*21)/100</f>
      </c>
      <c t="s">
        <v>27</v>
      </c>
    </row>
    <row r="205" spans="1:5" ht="12.75">
      <c r="A205" s="35" t="s">
        <v>56</v>
      </c>
      <c r="E205" s="39" t="s">
        <v>686</v>
      </c>
    </row>
    <row r="206" spans="1:5" ht="12.75">
      <c r="A206" s="35" t="s">
        <v>58</v>
      </c>
      <c r="E206" s="40" t="s">
        <v>687</v>
      </c>
    </row>
    <row r="207" spans="1:5" ht="51">
      <c r="A207" t="s">
        <v>60</v>
      </c>
      <c r="E207" s="39" t="s">
        <v>685</v>
      </c>
    </row>
    <row r="208" spans="1:16" ht="25.5">
      <c r="A208" t="s">
        <v>49</v>
      </c>
      <c s="34" t="s">
        <v>271</v>
      </c>
      <c s="34" t="s">
        <v>688</v>
      </c>
      <c s="35" t="s">
        <v>689</v>
      </c>
      <c s="6" t="s">
        <v>504</v>
      </c>
      <c s="36" t="s">
        <v>142</v>
      </c>
      <c s="37">
        <v>12.4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690</v>
      </c>
    </row>
    <row r="210" spans="1:5" ht="12.75">
      <c r="A210" s="35" t="s">
        <v>58</v>
      </c>
      <c r="E210" s="40" t="s">
        <v>691</v>
      </c>
    </row>
    <row r="211" spans="1:5" ht="191.25">
      <c r="A211" t="s">
        <v>60</v>
      </c>
      <c r="E211" s="39" t="s">
        <v>501</v>
      </c>
    </row>
    <row r="212" spans="1:16" ht="25.5">
      <c r="A212" t="s">
        <v>49</v>
      </c>
      <c s="34" t="s">
        <v>274</v>
      </c>
      <c s="34" t="s">
        <v>688</v>
      </c>
      <c s="35" t="s">
        <v>692</v>
      </c>
      <c s="6" t="s">
        <v>504</v>
      </c>
      <c s="36" t="s">
        <v>142</v>
      </c>
      <c s="37">
        <v>3.8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25.5">
      <c r="A213" s="35" t="s">
        <v>56</v>
      </c>
      <c r="E213" s="39" t="s">
        <v>693</v>
      </c>
    </row>
    <row r="214" spans="1:5" ht="12.75">
      <c r="A214" s="35" t="s">
        <v>58</v>
      </c>
      <c r="E214" s="40" t="s">
        <v>694</v>
      </c>
    </row>
    <row r="215" spans="1:5" ht="191.25">
      <c r="A215" t="s">
        <v>60</v>
      </c>
      <c r="E215" s="39" t="s">
        <v>501</v>
      </c>
    </row>
    <row r="216" spans="1:16" ht="25.5">
      <c r="A216" t="s">
        <v>49</v>
      </c>
      <c s="34" t="s">
        <v>277</v>
      </c>
      <c s="34" t="s">
        <v>688</v>
      </c>
      <c s="35" t="s">
        <v>695</v>
      </c>
      <c s="6" t="s">
        <v>504</v>
      </c>
      <c s="36" t="s">
        <v>142</v>
      </c>
      <c s="37">
        <v>61.2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25.5">
      <c r="A217" s="35" t="s">
        <v>56</v>
      </c>
      <c r="E217" s="39" t="s">
        <v>696</v>
      </c>
    </row>
    <row r="218" spans="1:5" ht="38.25">
      <c r="A218" s="35" t="s">
        <v>58</v>
      </c>
      <c r="E218" s="40" t="s">
        <v>697</v>
      </c>
    </row>
    <row r="219" spans="1:5" ht="191.25">
      <c r="A219" t="s">
        <v>60</v>
      </c>
      <c r="E219" s="39" t="s">
        <v>501</v>
      </c>
    </row>
    <row r="220" spans="1:16" ht="25.5">
      <c r="A220" t="s">
        <v>49</v>
      </c>
      <c s="34" t="s">
        <v>282</v>
      </c>
      <c s="34" t="s">
        <v>688</v>
      </c>
      <c s="35" t="s">
        <v>698</v>
      </c>
      <c s="6" t="s">
        <v>504</v>
      </c>
      <c s="36" t="s">
        <v>142</v>
      </c>
      <c s="37">
        <v>67.5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699</v>
      </c>
    </row>
    <row r="222" spans="1:5" ht="12.75">
      <c r="A222" s="35" t="s">
        <v>58</v>
      </c>
      <c r="E222" s="40" t="s">
        <v>700</v>
      </c>
    </row>
    <row r="223" spans="1:5" ht="191.25">
      <c r="A223" t="s">
        <v>60</v>
      </c>
      <c r="E223" s="39" t="s">
        <v>501</v>
      </c>
    </row>
    <row r="224" spans="1:16" ht="12.75">
      <c r="A224" t="s">
        <v>49</v>
      </c>
      <c s="34" t="s">
        <v>286</v>
      </c>
      <c s="34" t="s">
        <v>701</v>
      </c>
      <c s="35" t="s">
        <v>689</v>
      </c>
      <c s="6" t="s">
        <v>702</v>
      </c>
      <c s="36" t="s">
        <v>142</v>
      </c>
      <c s="37">
        <v>12.4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703</v>
      </c>
    </row>
    <row r="226" spans="1:5" ht="12.75">
      <c r="A226" s="35" t="s">
        <v>58</v>
      </c>
      <c r="E226" s="40" t="s">
        <v>691</v>
      </c>
    </row>
    <row r="227" spans="1:5" ht="38.25">
      <c r="A227" t="s">
        <v>60</v>
      </c>
      <c r="E227" s="39" t="s">
        <v>511</v>
      </c>
    </row>
    <row r="228" spans="1:16" ht="12.75">
      <c r="A228" t="s">
        <v>49</v>
      </c>
      <c s="34" t="s">
        <v>290</v>
      </c>
      <c s="34" t="s">
        <v>701</v>
      </c>
      <c s="35" t="s">
        <v>692</v>
      </c>
      <c s="6" t="s">
        <v>702</v>
      </c>
      <c s="36" t="s">
        <v>142</v>
      </c>
      <c s="37">
        <v>61.2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704</v>
      </c>
    </row>
    <row r="230" spans="1:5" ht="51">
      <c r="A230" s="35" t="s">
        <v>58</v>
      </c>
      <c r="E230" s="40" t="s">
        <v>705</v>
      </c>
    </row>
    <row r="231" spans="1:5" ht="38.25">
      <c r="A231" t="s">
        <v>60</v>
      </c>
      <c r="E231" s="39" t="s">
        <v>511</v>
      </c>
    </row>
    <row r="232" spans="1:16" ht="12.75">
      <c r="A232" t="s">
        <v>49</v>
      </c>
      <c s="34" t="s">
        <v>294</v>
      </c>
      <c s="34" t="s">
        <v>706</v>
      </c>
      <c s="35" t="s">
        <v>93</v>
      </c>
      <c s="6" t="s">
        <v>707</v>
      </c>
      <c s="36" t="s">
        <v>216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708</v>
      </c>
    </row>
    <row r="234" spans="1:5" ht="12.75">
      <c r="A234" s="35" t="s">
        <v>58</v>
      </c>
      <c r="E234" s="40" t="s">
        <v>709</v>
      </c>
    </row>
    <row r="235" spans="1:5" ht="89.25">
      <c r="A235" t="s">
        <v>60</v>
      </c>
      <c r="E235" s="39" t="s">
        <v>710</v>
      </c>
    </row>
    <row r="236" spans="1:13" ht="12.75">
      <c r="A236" t="s">
        <v>46</v>
      </c>
      <c r="C236" s="31" t="s">
        <v>103</v>
      </c>
      <c r="E236" s="33" t="s">
        <v>256</v>
      </c>
      <c r="J236" s="32">
        <f>0</f>
      </c>
      <c s="32">
        <f>0</f>
      </c>
      <c s="32">
        <f>0+L237+L241+L245+L249+L253+L257+L261+L265+L269+L273+L277+L281+L285</f>
      </c>
      <c s="32">
        <f>0+M237+M241+M245+M249+M253+M257+M261+M265+M269+M273+M277+M281+M285</f>
      </c>
    </row>
    <row r="237" spans="1:16" ht="12.75">
      <c r="A237" t="s">
        <v>49</v>
      </c>
      <c s="34" t="s">
        <v>298</v>
      </c>
      <c s="34" t="s">
        <v>711</v>
      </c>
      <c s="35" t="s">
        <v>93</v>
      </c>
      <c s="6" t="s">
        <v>712</v>
      </c>
      <c s="36" t="s">
        <v>148</v>
      </c>
      <c s="37">
        <v>15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96</v>
      </c>
      <c>
        <f>(M237*21)/100</f>
      </c>
      <c t="s">
        <v>27</v>
      </c>
    </row>
    <row r="238" spans="1:5" ht="38.25">
      <c r="A238" s="35" t="s">
        <v>56</v>
      </c>
      <c r="E238" s="39" t="s">
        <v>713</v>
      </c>
    </row>
    <row r="239" spans="1:5" ht="12.75">
      <c r="A239" s="35" t="s">
        <v>58</v>
      </c>
      <c r="E239" s="40" t="s">
        <v>714</v>
      </c>
    </row>
    <row r="240" spans="1:5" ht="280.5">
      <c r="A240" t="s">
        <v>60</v>
      </c>
      <c r="E240" s="39" t="s">
        <v>715</v>
      </c>
    </row>
    <row r="241" spans="1:16" ht="12.75">
      <c r="A241" t="s">
        <v>49</v>
      </c>
      <c s="34" t="s">
        <v>303</v>
      </c>
      <c s="34" t="s">
        <v>716</v>
      </c>
      <c s="35" t="s">
        <v>503</v>
      </c>
      <c s="6" t="s">
        <v>717</v>
      </c>
      <c s="36" t="s">
        <v>216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96</v>
      </c>
      <c>
        <f>(M241*21)/100</f>
      </c>
      <c t="s">
        <v>27</v>
      </c>
    </row>
    <row r="242" spans="1:5" ht="12.75">
      <c r="A242" s="35" t="s">
        <v>56</v>
      </c>
      <c r="E242" s="39" t="s">
        <v>718</v>
      </c>
    </row>
    <row r="243" spans="1:5" ht="12.75">
      <c r="A243" s="35" t="s">
        <v>58</v>
      </c>
      <c r="E243" s="40" t="s">
        <v>93</v>
      </c>
    </row>
    <row r="244" spans="1:5" ht="140.25">
      <c r="A244" t="s">
        <v>60</v>
      </c>
      <c r="E244" s="39" t="s">
        <v>719</v>
      </c>
    </row>
    <row r="245" spans="1:16" ht="12.75">
      <c r="A245" t="s">
        <v>49</v>
      </c>
      <c s="34" t="s">
        <v>307</v>
      </c>
      <c s="34" t="s">
        <v>720</v>
      </c>
      <c s="35" t="s">
        <v>503</v>
      </c>
      <c s="6" t="s">
        <v>554</v>
      </c>
      <c s="36" t="s">
        <v>555</v>
      </c>
      <c s="37">
        <v>7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96</v>
      </c>
      <c>
        <f>(M245*21)/100</f>
      </c>
      <c t="s">
        <v>27</v>
      </c>
    </row>
    <row r="246" spans="1:5" ht="25.5">
      <c r="A246" s="35" t="s">
        <v>56</v>
      </c>
      <c r="E246" s="39" t="s">
        <v>721</v>
      </c>
    </row>
    <row r="247" spans="1:5" ht="12.75">
      <c r="A247" s="35" t="s">
        <v>58</v>
      </c>
      <c r="E247" s="40" t="s">
        <v>93</v>
      </c>
    </row>
    <row r="248" spans="1:5" ht="409.5">
      <c r="A248" t="s">
        <v>60</v>
      </c>
      <c r="E248" s="39" t="s">
        <v>557</v>
      </c>
    </row>
    <row r="249" spans="1:16" ht="12.75">
      <c r="A249" t="s">
        <v>49</v>
      </c>
      <c s="34" t="s">
        <v>313</v>
      </c>
      <c s="34" t="s">
        <v>517</v>
      </c>
      <c s="35" t="s">
        <v>93</v>
      </c>
      <c s="6" t="s">
        <v>518</v>
      </c>
      <c s="36" t="s">
        <v>458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96</v>
      </c>
      <c>
        <f>(M249*21)/100</f>
      </c>
      <c t="s">
        <v>27</v>
      </c>
    </row>
    <row r="250" spans="1:5" ht="12.75">
      <c r="A250" s="35" t="s">
        <v>56</v>
      </c>
      <c r="E250" s="39" t="s">
        <v>722</v>
      </c>
    </row>
    <row r="251" spans="1:5" ht="12.75">
      <c r="A251" s="35" t="s">
        <v>58</v>
      </c>
      <c r="E251" s="40" t="s">
        <v>454</v>
      </c>
    </row>
    <row r="252" spans="1:5" ht="357">
      <c r="A252" t="s">
        <v>60</v>
      </c>
      <c r="E252" s="39" t="s">
        <v>521</v>
      </c>
    </row>
    <row r="253" spans="1:16" ht="12.75">
      <c r="A253" t="s">
        <v>49</v>
      </c>
      <c s="34" t="s">
        <v>317</v>
      </c>
      <c s="34" t="s">
        <v>522</v>
      </c>
      <c s="35" t="s">
        <v>93</v>
      </c>
      <c s="6" t="s">
        <v>523</v>
      </c>
      <c s="36" t="s">
        <v>142</v>
      </c>
      <c s="37">
        <v>162.72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96</v>
      </c>
      <c>
        <f>(M253*21)/100</f>
      </c>
      <c t="s">
        <v>27</v>
      </c>
    </row>
    <row r="254" spans="1:5" ht="12.75">
      <c r="A254" s="35" t="s">
        <v>56</v>
      </c>
      <c r="E254" s="39" t="s">
        <v>524</v>
      </c>
    </row>
    <row r="255" spans="1:5" ht="12.75">
      <c r="A255" s="35" t="s">
        <v>58</v>
      </c>
      <c r="E255" s="40" t="s">
        <v>723</v>
      </c>
    </row>
    <row r="256" spans="1:5" ht="25.5">
      <c r="A256" t="s">
        <v>60</v>
      </c>
      <c r="E256" s="39" t="s">
        <v>526</v>
      </c>
    </row>
    <row r="257" spans="1:16" ht="12.75">
      <c r="A257" t="s">
        <v>49</v>
      </c>
      <c s="34" t="s">
        <v>322</v>
      </c>
      <c s="34" t="s">
        <v>527</v>
      </c>
      <c s="35" t="s">
        <v>93</v>
      </c>
      <c s="6" t="s">
        <v>528</v>
      </c>
      <c s="36" t="s">
        <v>142</v>
      </c>
      <c s="37">
        <v>81.36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96</v>
      </c>
      <c>
        <f>(M257*21)/100</f>
      </c>
      <c t="s">
        <v>27</v>
      </c>
    </row>
    <row r="258" spans="1:5" ht="12.75">
      <c r="A258" s="35" t="s">
        <v>56</v>
      </c>
      <c r="E258" s="39" t="s">
        <v>529</v>
      </c>
    </row>
    <row r="259" spans="1:5" ht="12.75">
      <c r="A259" s="35" t="s">
        <v>58</v>
      </c>
      <c r="E259" s="40" t="s">
        <v>724</v>
      </c>
    </row>
    <row r="260" spans="1:5" ht="25.5">
      <c r="A260" t="s">
        <v>60</v>
      </c>
      <c r="E260" s="39" t="s">
        <v>526</v>
      </c>
    </row>
    <row r="261" spans="1:16" ht="12.75">
      <c r="A261" t="s">
        <v>49</v>
      </c>
      <c s="34" t="s">
        <v>327</v>
      </c>
      <c s="34" t="s">
        <v>531</v>
      </c>
      <c s="35" t="s">
        <v>93</v>
      </c>
      <c s="6" t="s">
        <v>532</v>
      </c>
      <c s="36" t="s">
        <v>142</v>
      </c>
      <c s="37">
        <v>81.36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96</v>
      </c>
      <c>
        <f>(M261*21)/100</f>
      </c>
      <c t="s">
        <v>27</v>
      </c>
    </row>
    <row r="262" spans="1:5" ht="25.5">
      <c r="A262" s="35" t="s">
        <v>56</v>
      </c>
      <c r="E262" s="39" t="s">
        <v>725</v>
      </c>
    </row>
    <row r="263" spans="1:5" ht="12.75">
      <c r="A263" s="35" t="s">
        <v>58</v>
      </c>
      <c r="E263" s="40" t="s">
        <v>724</v>
      </c>
    </row>
    <row r="264" spans="1:5" ht="25.5">
      <c r="A264" t="s">
        <v>60</v>
      </c>
      <c r="E264" s="39" t="s">
        <v>526</v>
      </c>
    </row>
    <row r="265" spans="1:16" ht="12.75">
      <c r="A265" t="s">
        <v>49</v>
      </c>
      <c s="34" t="s">
        <v>330</v>
      </c>
      <c s="34" t="s">
        <v>534</v>
      </c>
      <c s="35" t="s">
        <v>93</v>
      </c>
      <c s="6" t="s">
        <v>535</v>
      </c>
      <c s="36" t="s">
        <v>536</v>
      </c>
      <c s="37">
        <v>160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96</v>
      </c>
      <c>
        <f>(M265*21)/100</f>
      </c>
      <c t="s">
        <v>27</v>
      </c>
    </row>
    <row r="266" spans="1:5" ht="25.5">
      <c r="A266" s="35" t="s">
        <v>56</v>
      </c>
      <c r="E266" s="39" t="s">
        <v>537</v>
      </c>
    </row>
    <row r="267" spans="1:5" ht="12.75">
      <c r="A267" s="35" t="s">
        <v>58</v>
      </c>
      <c r="E267" s="40" t="s">
        <v>726</v>
      </c>
    </row>
    <row r="268" spans="1:5" ht="25.5">
      <c r="A268" t="s">
        <v>60</v>
      </c>
      <c r="E268" s="39" t="s">
        <v>539</v>
      </c>
    </row>
    <row r="269" spans="1:16" ht="12.75">
      <c r="A269" t="s">
        <v>49</v>
      </c>
      <c s="34" t="s">
        <v>334</v>
      </c>
      <c s="34" t="s">
        <v>540</v>
      </c>
      <c s="35" t="s">
        <v>50</v>
      </c>
      <c s="6" t="s">
        <v>541</v>
      </c>
      <c s="36" t="s">
        <v>95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96</v>
      </c>
      <c>
        <f>(M269*21)/100</f>
      </c>
      <c t="s">
        <v>27</v>
      </c>
    </row>
    <row r="270" spans="1:5" ht="25.5">
      <c r="A270" s="35" t="s">
        <v>56</v>
      </c>
      <c r="E270" s="39" t="s">
        <v>542</v>
      </c>
    </row>
    <row r="271" spans="1:5" ht="12.75">
      <c r="A271" s="35" t="s">
        <v>58</v>
      </c>
      <c r="E271" s="40" t="s">
        <v>454</v>
      </c>
    </row>
    <row r="272" spans="1:5" ht="102">
      <c r="A272" t="s">
        <v>60</v>
      </c>
      <c r="E272" s="39" t="s">
        <v>543</v>
      </c>
    </row>
    <row r="273" spans="1:16" ht="12.75">
      <c r="A273" t="s">
        <v>49</v>
      </c>
      <c s="34" t="s">
        <v>340</v>
      </c>
      <c s="34" t="s">
        <v>540</v>
      </c>
      <c s="35" t="s">
        <v>27</v>
      </c>
      <c s="6" t="s">
        <v>541</v>
      </c>
      <c s="36" t="s">
        <v>95</v>
      </c>
      <c s="37">
        <v>59.384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96</v>
      </c>
      <c>
        <f>(M273*21)/100</f>
      </c>
      <c t="s">
        <v>27</v>
      </c>
    </row>
    <row r="274" spans="1:5" ht="12.75">
      <c r="A274" s="35" t="s">
        <v>56</v>
      </c>
      <c r="E274" s="39" t="s">
        <v>727</v>
      </c>
    </row>
    <row r="275" spans="1:5" ht="51">
      <c r="A275" s="35" t="s">
        <v>58</v>
      </c>
      <c r="E275" s="40" t="s">
        <v>728</v>
      </c>
    </row>
    <row r="276" spans="1:5" ht="102">
      <c r="A276" t="s">
        <v>60</v>
      </c>
      <c r="E276" s="39" t="s">
        <v>543</v>
      </c>
    </row>
    <row r="277" spans="1:16" ht="12.75">
      <c r="A277" t="s">
        <v>49</v>
      </c>
      <c s="34" t="s">
        <v>344</v>
      </c>
      <c s="34" t="s">
        <v>729</v>
      </c>
      <c s="35" t="s">
        <v>93</v>
      </c>
      <c s="6" t="s">
        <v>730</v>
      </c>
      <c s="36" t="s">
        <v>216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96</v>
      </c>
      <c>
        <f>(M277*21)/100</f>
      </c>
      <c t="s">
        <v>27</v>
      </c>
    </row>
    <row r="278" spans="1:5" ht="12.75">
      <c r="A278" s="35" t="s">
        <v>56</v>
      </c>
      <c r="E278" s="39" t="s">
        <v>93</v>
      </c>
    </row>
    <row r="279" spans="1:5" ht="12.75">
      <c r="A279" s="35" t="s">
        <v>58</v>
      </c>
      <c r="E279" s="40" t="s">
        <v>93</v>
      </c>
    </row>
    <row r="280" spans="1:5" ht="76.5">
      <c r="A280" t="s">
        <v>60</v>
      </c>
      <c r="E280" s="39" t="s">
        <v>731</v>
      </c>
    </row>
    <row r="281" spans="1:16" ht="12.75">
      <c r="A281" t="s">
        <v>49</v>
      </c>
      <c s="34" t="s">
        <v>348</v>
      </c>
      <c s="34" t="s">
        <v>550</v>
      </c>
      <c s="35" t="s">
        <v>93</v>
      </c>
      <c s="6" t="s">
        <v>551</v>
      </c>
      <c s="36" t="s">
        <v>216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552</v>
      </c>
    </row>
    <row r="283" spans="1:5" ht="12.75">
      <c r="A283" s="35" t="s">
        <v>58</v>
      </c>
      <c r="E283" s="40" t="s">
        <v>93</v>
      </c>
    </row>
    <row r="284" spans="1:5" ht="369.75">
      <c r="A284" t="s">
        <v>60</v>
      </c>
      <c r="E284" s="39" t="s">
        <v>164</v>
      </c>
    </row>
    <row r="285" spans="1:16" ht="12.75">
      <c r="A285" t="s">
        <v>49</v>
      </c>
      <c s="34" t="s">
        <v>352</v>
      </c>
      <c s="34" t="s">
        <v>558</v>
      </c>
      <c s="35" t="s">
        <v>93</v>
      </c>
      <c s="6" t="s">
        <v>559</v>
      </c>
      <c s="36" t="s">
        <v>54</v>
      </c>
      <c s="37">
        <v>48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27</v>
      </c>
    </row>
    <row r="286" spans="1:5" ht="38.25">
      <c r="A286" s="35" t="s">
        <v>56</v>
      </c>
      <c r="E286" s="39" t="s">
        <v>732</v>
      </c>
    </row>
    <row r="287" spans="1:5" ht="12.75">
      <c r="A287" s="35" t="s">
        <v>58</v>
      </c>
      <c r="E287" s="40" t="s">
        <v>93</v>
      </c>
    </row>
    <row r="288" spans="1:5" ht="102">
      <c r="A288" t="s">
        <v>60</v>
      </c>
      <c r="E288" s="39" t="s">
        <v>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363</v>
      </c>
      <c r="E4" s="26" t="s">
        <v>364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COUNTIFS(L8:L257,"=0",A8:A257,"P")+COUNTIFS(L8:L257,"",A8:A257,"P")+SUM(Q8:Q257)</f>
      </c>
    </row>
    <row r="8" spans="1:13" ht="12.75">
      <c r="A8" t="s">
        <v>44</v>
      </c>
      <c r="C8" s="28" t="s">
        <v>735</v>
      </c>
      <c r="E8" s="30" t="s">
        <v>734</v>
      </c>
      <c r="J8" s="29">
        <f>0+J9+J38+J71+J100+J137+J182+J187+J220</f>
      </c>
      <c s="29">
        <f>0+K9+K38+K71+K100+K137+K182+K187+K220</f>
      </c>
      <c s="29">
        <f>0+L9+L38+L71+L100+L137+L182+L187+L220</f>
      </c>
      <c s="29">
        <f>0+M9+M38+M71+M100+M137+M182+M187+M220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368</v>
      </c>
      <c s="35" t="s">
        <v>93</v>
      </c>
      <c s="6" t="s">
        <v>369</v>
      </c>
      <c s="36" t="s">
        <v>370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56</v>
      </c>
      <c r="E11" s="39" t="s">
        <v>371</v>
      </c>
    </row>
    <row r="12" spans="1:5" ht="12.75">
      <c r="A12" s="35" t="s">
        <v>58</v>
      </c>
      <c r="E12" s="40" t="s">
        <v>93</v>
      </c>
    </row>
    <row r="13" spans="1:5" ht="12.75">
      <c r="A13" t="s">
        <v>60</v>
      </c>
      <c r="E13" s="39" t="s">
        <v>372</v>
      </c>
    </row>
    <row r="14" spans="1:16" ht="12.75">
      <c r="A14" t="s">
        <v>49</v>
      </c>
      <c s="34" t="s">
        <v>27</v>
      </c>
      <c s="34" t="s">
        <v>373</v>
      </c>
      <c s="35" t="s">
        <v>93</v>
      </c>
      <c s="6" t="s">
        <v>374</v>
      </c>
      <c s="36" t="s">
        <v>370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25.5">
      <c r="A15" s="35" t="s">
        <v>56</v>
      </c>
      <c r="E15" s="39" t="s">
        <v>375</v>
      </c>
    </row>
    <row r="16" spans="1:5" ht="12.75">
      <c r="A16" s="35" t="s">
        <v>58</v>
      </c>
      <c r="E16" s="40" t="s">
        <v>93</v>
      </c>
    </row>
    <row r="17" spans="1:5" ht="12.75">
      <c r="A17" t="s">
        <v>60</v>
      </c>
      <c r="E17" s="39" t="s">
        <v>372</v>
      </c>
    </row>
    <row r="18" spans="1:16" ht="12.75">
      <c r="A18" t="s">
        <v>49</v>
      </c>
      <c s="34" t="s">
        <v>26</v>
      </c>
      <c s="34" t="s">
        <v>376</v>
      </c>
      <c s="35" t="s">
        <v>93</v>
      </c>
      <c s="6" t="s">
        <v>377</v>
      </c>
      <c s="36" t="s">
        <v>370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25.5">
      <c r="A19" s="35" t="s">
        <v>56</v>
      </c>
      <c r="E19" s="39" t="s">
        <v>736</v>
      </c>
    </row>
    <row r="20" spans="1:5" ht="12.75">
      <c r="A20" s="35" t="s">
        <v>58</v>
      </c>
      <c r="E20" s="40" t="s">
        <v>93</v>
      </c>
    </row>
    <row r="21" spans="1:5" ht="63.75">
      <c r="A21" t="s">
        <v>60</v>
      </c>
      <c r="E21" s="39" t="s">
        <v>379</v>
      </c>
    </row>
    <row r="22" spans="1:16" ht="12.75">
      <c r="A22" t="s">
        <v>49</v>
      </c>
      <c s="34" t="s">
        <v>70</v>
      </c>
      <c s="34" t="s">
        <v>737</v>
      </c>
      <c s="35" t="s">
        <v>93</v>
      </c>
      <c s="6" t="s">
        <v>738</v>
      </c>
      <c s="36" t="s">
        <v>370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27</v>
      </c>
    </row>
    <row r="23" spans="1:5" ht="12.75">
      <c r="A23" s="35" t="s">
        <v>56</v>
      </c>
      <c r="E23" s="39" t="s">
        <v>739</v>
      </c>
    </row>
    <row r="24" spans="1:5" ht="12.75">
      <c r="A24" s="35" t="s">
        <v>58</v>
      </c>
      <c r="E24" s="40" t="s">
        <v>93</v>
      </c>
    </row>
    <row r="25" spans="1:5" ht="12.75">
      <c r="A25" t="s">
        <v>60</v>
      </c>
      <c r="E25" s="39" t="s">
        <v>740</v>
      </c>
    </row>
    <row r="26" spans="1:16" ht="38.25">
      <c r="A26" t="s">
        <v>49</v>
      </c>
      <c s="34" t="s">
        <v>75</v>
      </c>
      <c s="34" t="s">
        <v>51</v>
      </c>
      <c s="35" t="s">
        <v>52</v>
      </c>
      <c s="6" t="s">
        <v>53</v>
      </c>
      <c s="36" t="s">
        <v>54</v>
      </c>
      <c s="37">
        <v>441.985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38.25">
      <c r="A27" s="35" t="s">
        <v>56</v>
      </c>
      <c r="E27" s="39" t="s">
        <v>741</v>
      </c>
    </row>
    <row r="28" spans="1:5" ht="12.75">
      <c r="A28" s="35" t="s">
        <v>58</v>
      </c>
      <c r="E28" s="40" t="s">
        <v>742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80</v>
      </c>
      <c s="34" t="s">
        <v>381</v>
      </c>
      <c s="35" t="s">
        <v>382</v>
      </c>
      <c s="6" t="s">
        <v>383</v>
      </c>
      <c s="36" t="s">
        <v>54</v>
      </c>
      <c s="37">
        <v>32.39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571</v>
      </c>
    </row>
    <row r="32" spans="1:5" ht="12.75">
      <c r="A32" s="35" t="s">
        <v>58</v>
      </c>
      <c r="E32" s="40" t="s">
        <v>743</v>
      </c>
    </row>
    <row r="33" spans="1:5" ht="12.75">
      <c r="A33" t="s">
        <v>60</v>
      </c>
      <c r="E33" s="39" t="s">
        <v>61</v>
      </c>
    </row>
    <row r="34" spans="1:16" ht="12.75">
      <c r="A34" t="s">
        <v>49</v>
      </c>
      <c s="34" t="s">
        <v>322</v>
      </c>
      <c s="34" t="s">
        <v>577</v>
      </c>
      <c s="35" t="s">
        <v>93</v>
      </c>
      <c s="6" t="s">
        <v>578</v>
      </c>
      <c s="36" t="s">
        <v>370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744</v>
      </c>
    </row>
    <row r="36" spans="1:5" ht="12.75">
      <c r="A36" s="35" t="s">
        <v>58</v>
      </c>
      <c r="E36" s="40" t="s">
        <v>93</v>
      </c>
    </row>
    <row r="37" spans="1:5" ht="12.75">
      <c r="A37" t="s">
        <v>60</v>
      </c>
      <c r="E37" s="39" t="s">
        <v>372</v>
      </c>
    </row>
    <row r="38" spans="1:13" ht="12.75">
      <c r="A38" t="s">
        <v>46</v>
      </c>
      <c r="C38" s="31" t="s">
        <v>50</v>
      </c>
      <c r="E38" s="33" t="s">
        <v>90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12.75">
      <c r="A39" t="s">
        <v>49</v>
      </c>
      <c s="34" t="s">
        <v>91</v>
      </c>
      <c s="34" t="s">
        <v>385</v>
      </c>
      <c s="35" t="s">
        <v>93</v>
      </c>
      <c s="6" t="s">
        <v>386</v>
      </c>
      <c s="36" t="s">
        <v>216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27</v>
      </c>
    </row>
    <row r="40" spans="1:5" ht="12.75">
      <c r="A40" s="35" t="s">
        <v>56</v>
      </c>
      <c r="E40" s="39" t="s">
        <v>93</v>
      </c>
    </row>
    <row r="41" spans="1:5" ht="12.75">
      <c r="A41" s="35" t="s">
        <v>58</v>
      </c>
      <c r="E41" s="40" t="s">
        <v>454</v>
      </c>
    </row>
    <row r="42" spans="1:5" ht="165.75">
      <c r="A42" t="s">
        <v>60</v>
      </c>
      <c r="E42" s="39" t="s">
        <v>388</v>
      </c>
    </row>
    <row r="43" spans="1:16" ht="12.75">
      <c r="A43" t="s">
        <v>49</v>
      </c>
      <c s="34" t="s">
        <v>99</v>
      </c>
      <c s="34" t="s">
        <v>400</v>
      </c>
      <c s="35" t="s">
        <v>93</v>
      </c>
      <c s="6" t="s">
        <v>401</v>
      </c>
      <c s="36" t="s">
        <v>95</v>
      </c>
      <c s="37">
        <v>609.02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27</v>
      </c>
    </row>
    <row r="44" spans="1:5" ht="12.75">
      <c r="A44" s="35" t="s">
        <v>56</v>
      </c>
      <c r="E44" s="39" t="s">
        <v>583</v>
      </c>
    </row>
    <row r="45" spans="1:5" ht="63.75">
      <c r="A45" s="35" t="s">
        <v>58</v>
      </c>
      <c r="E45" s="40" t="s">
        <v>745</v>
      </c>
    </row>
    <row r="46" spans="1:5" ht="318.75">
      <c r="A46" t="s">
        <v>60</v>
      </c>
      <c r="E46" s="39" t="s">
        <v>107</v>
      </c>
    </row>
    <row r="47" spans="1:16" ht="12.75">
      <c r="A47" t="s">
        <v>49</v>
      </c>
      <c s="34" t="s">
        <v>103</v>
      </c>
      <c s="34" t="s">
        <v>403</v>
      </c>
      <c s="35" t="s">
        <v>93</v>
      </c>
      <c s="6" t="s">
        <v>404</v>
      </c>
      <c s="36" t="s">
        <v>95</v>
      </c>
      <c s="37">
        <v>18.4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27</v>
      </c>
    </row>
    <row r="48" spans="1:5" ht="25.5">
      <c r="A48" s="35" t="s">
        <v>56</v>
      </c>
      <c r="E48" s="39" t="s">
        <v>405</v>
      </c>
    </row>
    <row r="49" spans="1:5" ht="12.75">
      <c r="A49" s="35" t="s">
        <v>58</v>
      </c>
      <c r="E49" s="40" t="s">
        <v>406</v>
      </c>
    </row>
    <row r="50" spans="1:5" ht="267.75">
      <c r="A50" t="s">
        <v>60</v>
      </c>
      <c r="E50" s="39" t="s">
        <v>407</v>
      </c>
    </row>
    <row r="51" spans="1:16" ht="12.75">
      <c r="A51" t="s">
        <v>49</v>
      </c>
      <c s="34" t="s">
        <v>108</v>
      </c>
      <c s="34" t="s">
        <v>134</v>
      </c>
      <c s="35" t="s">
        <v>93</v>
      </c>
      <c s="6" t="s">
        <v>135</v>
      </c>
      <c s="36" t="s">
        <v>95</v>
      </c>
      <c s="37">
        <v>11.328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27</v>
      </c>
    </row>
    <row r="52" spans="1:5" ht="12.75">
      <c r="A52" s="35" t="s">
        <v>56</v>
      </c>
      <c r="E52" s="39" t="s">
        <v>585</v>
      </c>
    </row>
    <row r="53" spans="1:5" ht="12.75">
      <c r="A53" s="35" t="s">
        <v>58</v>
      </c>
      <c r="E53" s="40" t="s">
        <v>746</v>
      </c>
    </row>
    <row r="54" spans="1:5" ht="293.25">
      <c r="A54" t="s">
        <v>60</v>
      </c>
      <c r="E54" s="39" t="s">
        <v>138</v>
      </c>
    </row>
    <row r="55" spans="1:16" ht="12.75">
      <c r="A55" t="s">
        <v>49</v>
      </c>
      <c s="34" t="s">
        <v>113</v>
      </c>
      <c s="34" t="s">
        <v>410</v>
      </c>
      <c s="35" t="s">
        <v>93</v>
      </c>
      <c s="6" t="s">
        <v>411</v>
      </c>
      <c s="36" t="s">
        <v>142</v>
      </c>
      <c s="37">
        <v>1000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27</v>
      </c>
    </row>
    <row r="56" spans="1:5" ht="25.5">
      <c r="A56" s="35" t="s">
        <v>56</v>
      </c>
      <c r="E56" s="39" t="s">
        <v>412</v>
      </c>
    </row>
    <row r="57" spans="1:5" ht="12.75">
      <c r="A57" s="35" t="s">
        <v>58</v>
      </c>
      <c r="E57" s="40" t="s">
        <v>747</v>
      </c>
    </row>
    <row r="58" spans="1:5" ht="38.25">
      <c r="A58" t="s">
        <v>60</v>
      </c>
      <c r="E58" s="39" t="s">
        <v>414</v>
      </c>
    </row>
    <row r="59" spans="1:16" ht="12.75">
      <c r="A59" t="s">
        <v>49</v>
      </c>
      <c s="34" t="s">
        <v>118</v>
      </c>
      <c s="34" t="s">
        <v>415</v>
      </c>
      <c s="35" t="s">
        <v>93</v>
      </c>
      <c s="6" t="s">
        <v>416</v>
      </c>
      <c s="36" t="s">
        <v>142</v>
      </c>
      <c s="37">
        <v>220.25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27</v>
      </c>
    </row>
    <row r="60" spans="1:5" ht="12.75">
      <c r="A60" s="35" t="s">
        <v>56</v>
      </c>
      <c r="E60" s="39" t="s">
        <v>417</v>
      </c>
    </row>
    <row r="61" spans="1:5" ht="12.75">
      <c r="A61" s="35" t="s">
        <v>58</v>
      </c>
      <c r="E61" s="40" t="s">
        <v>748</v>
      </c>
    </row>
    <row r="62" spans="1:5" ht="38.25">
      <c r="A62" t="s">
        <v>60</v>
      </c>
      <c r="E62" s="39" t="s">
        <v>419</v>
      </c>
    </row>
    <row r="63" spans="1:16" ht="12.75">
      <c r="A63" t="s">
        <v>49</v>
      </c>
      <c s="34" t="s">
        <v>122</v>
      </c>
      <c s="34" t="s">
        <v>420</v>
      </c>
      <c s="35" t="s">
        <v>93</v>
      </c>
      <c s="6" t="s">
        <v>421</v>
      </c>
      <c s="36" t="s">
        <v>142</v>
      </c>
      <c s="37">
        <v>220.25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27</v>
      </c>
    </row>
    <row r="64" spans="1:5" ht="12.75">
      <c r="A64" s="35" t="s">
        <v>56</v>
      </c>
      <c r="E64" s="39" t="s">
        <v>93</v>
      </c>
    </row>
    <row r="65" spans="1:5" ht="12.75">
      <c r="A65" s="35" t="s">
        <v>58</v>
      </c>
      <c r="E65" s="40" t="s">
        <v>748</v>
      </c>
    </row>
    <row r="66" spans="1:5" ht="25.5">
      <c r="A66" t="s">
        <v>60</v>
      </c>
      <c r="E66" s="39" t="s">
        <v>423</v>
      </c>
    </row>
    <row r="67" spans="1:16" ht="25.5">
      <c r="A67" t="s">
        <v>49</v>
      </c>
      <c s="34" t="s">
        <v>327</v>
      </c>
      <c s="34" t="s">
        <v>749</v>
      </c>
      <c s="35" t="s">
        <v>93</v>
      </c>
      <c s="6" t="s">
        <v>750</v>
      </c>
      <c s="36" t="s">
        <v>216</v>
      </c>
      <c s="37">
        <v>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(M67*0)/100</f>
      </c>
      <c t="s">
        <v>47</v>
      </c>
    </row>
    <row r="68" spans="1:5" ht="63.75">
      <c r="A68" s="35" t="s">
        <v>56</v>
      </c>
      <c r="E68" s="39" t="s">
        <v>751</v>
      </c>
    </row>
    <row r="69" spans="1:5" ht="12.75">
      <c r="A69" s="35" t="s">
        <v>58</v>
      </c>
      <c r="E69" s="40" t="s">
        <v>93</v>
      </c>
    </row>
    <row r="70" spans="1:5" ht="114.75">
      <c r="A70" t="s">
        <v>60</v>
      </c>
      <c r="E70" s="39" t="s">
        <v>752</v>
      </c>
    </row>
    <row r="71" spans="1:13" ht="12.75">
      <c r="A71" t="s">
        <v>46</v>
      </c>
      <c r="C71" s="31" t="s">
        <v>27</v>
      </c>
      <c r="E71" s="33" t="s">
        <v>144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49</v>
      </c>
      <c s="34" t="s">
        <v>127</v>
      </c>
      <c s="34" t="s">
        <v>424</v>
      </c>
      <c s="35" t="s">
        <v>93</v>
      </c>
      <c s="6" t="s">
        <v>425</v>
      </c>
      <c s="36" t="s">
        <v>148</v>
      </c>
      <c s="37">
        <v>23.1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27</v>
      </c>
    </row>
    <row r="73" spans="1:5" ht="12.75">
      <c r="A73" s="35" t="s">
        <v>56</v>
      </c>
      <c r="E73" s="39" t="s">
        <v>426</v>
      </c>
    </row>
    <row r="74" spans="1:5" ht="12.75">
      <c r="A74" s="35" t="s">
        <v>58</v>
      </c>
      <c r="E74" s="40" t="s">
        <v>753</v>
      </c>
    </row>
    <row r="75" spans="1:5" ht="165.75">
      <c r="A75" t="s">
        <v>60</v>
      </c>
      <c r="E75" s="39" t="s">
        <v>149</v>
      </c>
    </row>
    <row r="76" spans="1:16" ht="12.75">
      <c r="A76" t="s">
        <v>49</v>
      </c>
      <c s="34" t="s">
        <v>133</v>
      </c>
      <c s="34" t="s">
        <v>591</v>
      </c>
      <c s="35" t="s">
        <v>93</v>
      </c>
      <c s="6" t="s">
        <v>592</v>
      </c>
      <c s="36" t="s">
        <v>148</v>
      </c>
      <c s="37">
        <v>288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27</v>
      </c>
    </row>
    <row r="77" spans="1:5" ht="12.75">
      <c r="A77" s="35" t="s">
        <v>56</v>
      </c>
      <c r="E77" s="39" t="s">
        <v>93</v>
      </c>
    </row>
    <row r="78" spans="1:5" ht="12.75">
      <c r="A78" s="35" t="s">
        <v>58</v>
      </c>
      <c r="E78" s="40" t="s">
        <v>754</v>
      </c>
    </row>
    <row r="79" spans="1:5" ht="51">
      <c r="A79" t="s">
        <v>60</v>
      </c>
      <c r="E79" s="39" t="s">
        <v>594</v>
      </c>
    </row>
    <row r="80" spans="1:16" ht="12.75">
      <c r="A80" t="s">
        <v>49</v>
      </c>
      <c s="34" t="s">
        <v>139</v>
      </c>
      <c s="34" t="s">
        <v>595</v>
      </c>
      <c s="35" t="s">
        <v>93</v>
      </c>
      <c s="6" t="s">
        <v>596</v>
      </c>
      <c s="36" t="s">
        <v>148</v>
      </c>
      <c s="37">
        <v>41.8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27</v>
      </c>
    </row>
    <row r="81" spans="1:5" ht="12.75">
      <c r="A81" s="35" t="s">
        <v>56</v>
      </c>
      <c r="E81" s="39" t="s">
        <v>755</v>
      </c>
    </row>
    <row r="82" spans="1:5" ht="12.75">
      <c r="A82" s="35" t="s">
        <v>58</v>
      </c>
      <c r="E82" s="40" t="s">
        <v>756</v>
      </c>
    </row>
    <row r="83" spans="1:5" ht="63.75">
      <c r="A83" t="s">
        <v>60</v>
      </c>
      <c r="E83" s="39" t="s">
        <v>599</v>
      </c>
    </row>
    <row r="84" spans="1:16" ht="12.75">
      <c r="A84" t="s">
        <v>49</v>
      </c>
      <c s="34" t="s">
        <v>145</v>
      </c>
      <c s="34" t="s">
        <v>600</v>
      </c>
      <c s="35" t="s">
        <v>93</v>
      </c>
      <c s="6" t="s">
        <v>601</v>
      </c>
      <c s="36" t="s">
        <v>148</v>
      </c>
      <c s="37">
        <v>102.4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27</v>
      </c>
    </row>
    <row r="85" spans="1:5" ht="12.75">
      <c r="A85" s="35" t="s">
        <v>56</v>
      </c>
      <c r="E85" s="39" t="s">
        <v>602</v>
      </c>
    </row>
    <row r="86" spans="1:5" ht="12.75">
      <c r="A86" s="35" t="s">
        <v>58</v>
      </c>
      <c r="E86" s="40" t="s">
        <v>757</v>
      </c>
    </row>
    <row r="87" spans="1:5" ht="63.75">
      <c r="A87" t="s">
        <v>60</v>
      </c>
      <c r="E87" s="39" t="s">
        <v>599</v>
      </c>
    </row>
    <row r="88" spans="1:16" ht="12.75">
      <c r="A88" t="s">
        <v>49</v>
      </c>
      <c s="34" t="s">
        <v>150</v>
      </c>
      <c s="34" t="s">
        <v>604</v>
      </c>
      <c s="35" t="s">
        <v>93</v>
      </c>
      <c s="6" t="s">
        <v>605</v>
      </c>
      <c s="36" t="s">
        <v>148</v>
      </c>
      <c s="37">
        <v>320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96</v>
      </c>
      <c>
        <f>(M88*21)/100</f>
      </c>
      <c t="s">
        <v>27</v>
      </c>
    </row>
    <row r="89" spans="1:5" ht="12.75">
      <c r="A89" s="35" t="s">
        <v>56</v>
      </c>
      <c r="E89" s="39" t="s">
        <v>606</v>
      </c>
    </row>
    <row r="90" spans="1:5" ht="12.75">
      <c r="A90" s="35" t="s">
        <v>58</v>
      </c>
      <c r="E90" s="40" t="s">
        <v>758</v>
      </c>
    </row>
    <row r="91" spans="1:5" ht="63.75">
      <c r="A91" t="s">
        <v>60</v>
      </c>
      <c r="E91" s="39" t="s">
        <v>599</v>
      </c>
    </row>
    <row r="92" spans="1:16" ht="12.75">
      <c r="A92" t="s">
        <v>49</v>
      </c>
      <c s="34" t="s">
        <v>155</v>
      </c>
      <c s="34" t="s">
        <v>608</v>
      </c>
      <c s="35" t="s">
        <v>93</v>
      </c>
      <c s="6" t="s">
        <v>609</v>
      </c>
      <c s="36" t="s">
        <v>148</v>
      </c>
      <c s="37">
        <v>172.8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96</v>
      </c>
      <c>
        <f>(M92*21)/100</f>
      </c>
      <c t="s">
        <v>27</v>
      </c>
    </row>
    <row r="93" spans="1:5" ht="12.75">
      <c r="A93" s="35" t="s">
        <v>56</v>
      </c>
      <c r="E93" s="39" t="s">
        <v>610</v>
      </c>
    </row>
    <row r="94" spans="1:5" ht="12.75">
      <c r="A94" s="35" t="s">
        <v>58</v>
      </c>
      <c r="E94" s="40" t="s">
        <v>759</v>
      </c>
    </row>
    <row r="95" spans="1:5" ht="63.75">
      <c r="A95" t="s">
        <v>60</v>
      </c>
      <c r="E95" s="39" t="s">
        <v>599</v>
      </c>
    </row>
    <row r="96" spans="1:16" ht="12.75">
      <c r="A96" t="s">
        <v>49</v>
      </c>
      <c s="34" t="s">
        <v>160</v>
      </c>
      <c s="34" t="s">
        <v>612</v>
      </c>
      <c s="35" t="s">
        <v>93</v>
      </c>
      <c s="6" t="s">
        <v>613</v>
      </c>
      <c s="36" t="s">
        <v>95</v>
      </c>
      <c s="37">
        <v>17.64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96</v>
      </c>
      <c>
        <f>(M96*21)/100</f>
      </c>
      <c t="s">
        <v>27</v>
      </c>
    </row>
    <row r="97" spans="1:5" ht="12.75">
      <c r="A97" s="35" t="s">
        <v>56</v>
      </c>
      <c r="E97" s="39" t="s">
        <v>614</v>
      </c>
    </row>
    <row r="98" spans="1:5" ht="12.75">
      <c r="A98" s="35" t="s">
        <v>58</v>
      </c>
      <c r="E98" s="40" t="s">
        <v>760</v>
      </c>
    </row>
    <row r="99" spans="1:5" ht="76.5">
      <c r="A99" t="s">
        <v>60</v>
      </c>
      <c r="E99" s="39" t="s">
        <v>616</v>
      </c>
    </row>
    <row r="100" spans="1:13" ht="12.75">
      <c r="A100" t="s">
        <v>46</v>
      </c>
      <c r="C100" s="31" t="s">
        <v>26</v>
      </c>
      <c r="E100" s="33" t="s">
        <v>437</v>
      </c>
      <c r="J100" s="32">
        <f>0</f>
      </c>
      <c s="32">
        <f>0</f>
      </c>
      <c s="32">
        <f>0+L101+L105+L109+L113+L117+L121+L125+L129+L133</f>
      </c>
      <c s="32">
        <f>0+M101+M105+M109+M113+M117+M121+M125+M129+M133</f>
      </c>
    </row>
    <row r="101" spans="1:16" ht="12.75">
      <c r="A101" t="s">
        <v>49</v>
      </c>
      <c s="34" t="s">
        <v>165</v>
      </c>
      <c s="34" t="s">
        <v>438</v>
      </c>
      <c s="35" t="s">
        <v>93</v>
      </c>
      <c s="6" t="s">
        <v>439</v>
      </c>
      <c s="36" t="s">
        <v>95</v>
      </c>
      <c s="37">
        <v>18.4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27</v>
      </c>
    </row>
    <row r="102" spans="1:5" ht="12.75">
      <c r="A102" s="35" t="s">
        <v>56</v>
      </c>
      <c r="E102" s="39" t="s">
        <v>617</v>
      </c>
    </row>
    <row r="103" spans="1:5" ht="38.25">
      <c r="A103" s="35" t="s">
        <v>58</v>
      </c>
      <c r="E103" s="40" t="s">
        <v>761</v>
      </c>
    </row>
    <row r="104" spans="1:5" ht="382.5">
      <c r="A104" t="s">
        <v>60</v>
      </c>
      <c r="E104" s="39" t="s">
        <v>441</v>
      </c>
    </row>
    <row r="105" spans="1:16" ht="12.75">
      <c r="A105" t="s">
        <v>49</v>
      </c>
      <c s="34" t="s">
        <v>168</v>
      </c>
      <c s="34" t="s">
        <v>442</v>
      </c>
      <c s="35" t="s">
        <v>93</v>
      </c>
      <c s="6" t="s">
        <v>443</v>
      </c>
      <c s="36" t="s">
        <v>54</v>
      </c>
      <c s="37">
        <v>2.786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27</v>
      </c>
    </row>
    <row r="106" spans="1:5" ht="12.75">
      <c r="A106" s="35" t="s">
        <v>56</v>
      </c>
      <c r="E106" s="39" t="s">
        <v>93</v>
      </c>
    </row>
    <row r="107" spans="1:5" ht="38.25">
      <c r="A107" s="35" t="s">
        <v>58</v>
      </c>
      <c r="E107" s="40" t="s">
        <v>762</v>
      </c>
    </row>
    <row r="108" spans="1:5" ht="242.25">
      <c r="A108" t="s">
        <v>60</v>
      </c>
      <c r="E108" s="39" t="s">
        <v>445</v>
      </c>
    </row>
    <row r="109" spans="1:16" ht="12.75">
      <c r="A109" t="s">
        <v>49</v>
      </c>
      <c s="34" t="s">
        <v>172</v>
      </c>
      <c s="34" t="s">
        <v>451</v>
      </c>
      <c s="35" t="s">
        <v>93</v>
      </c>
      <c s="6" t="s">
        <v>452</v>
      </c>
      <c s="36" t="s">
        <v>95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27</v>
      </c>
    </row>
    <row r="110" spans="1:5" ht="25.5">
      <c r="A110" s="35" t="s">
        <v>56</v>
      </c>
      <c r="E110" s="39" t="s">
        <v>620</v>
      </c>
    </row>
    <row r="111" spans="1:5" ht="12.75">
      <c r="A111" s="35" t="s">
        <v>58</v>
      </c>
      <c r="E111" s="40" t="s">
        <v>454</v>
      </c>
    </row>
    <row r="112" spans="1:5" ht="51">
      <c r="A112" t="s">
        <v>60</v>
      </c>
      <c r="E112" s="39" t="s">
        <v>455</v>
      </c>
    </row>
    <row r="113" spans="1:16" ht="12.75">
      <c r="A113" t="s">
        <v>49</v>
      </c>
      <c s="34" t="s">
        <v>176</v>
      </c>
      <c s="34" t="s">
        <v>621</v>
      </c>
      <c s="35" t="s">
        <v>93</v>
      </c>
      <c s="6" t="s">
        <v>622</v>
      </c>
      <c s="36" t="s">
        <v>95</v>
      </c>
      <c s="37">
        <v>20.2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27</v>
      </c>
    </row>
    <row r="114" spans="1:5" ht="12.75">
      <c r="A114" s="35" t="s">
        <v>56</v>
      </c>
      <c r="E114" s="39" t="s">
        <v>93</v>
      </c>
    </row>
    <row r="115" spans="1:5" ht="38.25">
      <c r="A115" s="35" t="s">
        <v>58</v>
      </c>
      <c r="E115" s="40" t="s">
        <v>763</v>
      </c>
    </row>
    <row r="116" spans="1:5" ht="369.75">
      <c r="A116" t="s">
        <v>60</v>
      </c>
      <c r="E116" s="39" t="s">
        <v>164</v>
      </c>
    </row>
    <row r="117" spans="1:16" ht="12.75">
      <c r="A117" t="s">
        <v>49</v>
      </c>
      <c s="34" t="s">
        <v>179</v>
      </c>
      <c s="34" t="s">
        <v>624</v>
      </c>
      <c s="35" t="s">
        <v>93</v>
      </c>
      <c s="6" t="s">
        <v>625</v>
      </c>
      <c s="36" t="s">
        <v>54</v>
      </c>
      <c s="37">
        <v>3.796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</v>
      </c>
      <c>
        <f>(M117*21)/100</f>
      </c>
      <c t="s">
        <v>27</v>
      </c>
    </row>
    <row r="118" spans="1:5" ht="12.75">
      <c r="A118" s="35" t="s">
        <v>56</v>
      </c>
      <c r="E118" s="39" t="s">
        <v>626</v>
      </c>
    </row>
    <row r="119" spans="1:5" ht="12.75">
      <c r="A119" s="35" t="s">
        <v>58</v>
      </c>
      <c r="E119" s="40" t="s">
        <v>764</v>
      </c>
    </row>
    <row r="120" spans="1:5" ht="267.75">
      <c r="A120" t="s">
        <v>60</v>
      </c>
      <c r="E120" s="39" t="s">
        <v>436</v>
      </c>
    </row>
    <row r="121" spans="1:16" ht="12.75">
      <c r="A121" t="s">
        <v>49</v>
      </c>
      <c s="34" t="s">
        <v>184</v>
      </c>
      <c s="34" t="s">
        <v>765</v>
      </c>
      <c s="35" t="s">
        <v>93</v>
      </c>
      <c s="6" t="s">
        <v>766</v>
      </c>
      <c s="36" t="s">
        <v>95</v>
      </c>
      <c s="37">
        <v>107.931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</v>
      </c>
      <c>
        <f>(M121*21)/100</f>
      </c>
      <c t="s">
        <v>27</v>
      </c>
    </row>
    <row r="122" spans="1:5" ht="12.75">
      <c r="A122" s="35" t="s">
        <v>56</v>
      </c>
      <c r="E122" s="39" t="s">
        <v>93</v>
      </c>
    </row>
    <row r="123" spans="1:5" ht="51">
      <c r="A123" s="35" t="s">
        <v>58</v>
      </c>
      <c r="E123" s="40" t="s">
        <v>767</v>
      </c>
    </row>
    <row r="124" spans="1:5" ht="229.5">
      <c r="A124" t="s">
        <v>60</v>
      </c>
      <c r="E124" s="39" t="s">
        <v>159</v>
      </c>
    </row>
    <row r="125" spans="1:16" ht="12.75">
      <c r="A125" t="s">
        <v>49</v>
      </c>
      <c s="34" t="s">
        <v>188</v>
      </c>
      <c s="34" t="s">
        <v>768</v>
      </c>
      <c s="35" t="s">
        <v>93</v>
      </c>
      <c s="6" t="s">
        <v>769</v>
      </c>
      <c s="36" t="s">
        <v>95</v>
      </c>
      <c s="37">
        <v>11.5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96</v>
      </c>
      <c>
        <f>(M125*21)/100</f>
      </c>
      <c t="s">
        <v>27</v>
      </c>
    </row>
    <row r="126" spans="1:5" ht="12.75">
      <c r="A126" s="35" t="s">
        <v>56</v>
      </c>
      <c r="E126" s="39" t="s">
        <v>93</v>
      </c>
    </row>
    <row r="127" spans="1:5" ht="12.75">
      <c r="A127" s="35" t="s">
        <v>58</v>
      </c>
      <c r="E127" s="40" t="s">
        <v>770</v>
      </c>
    </row>
    <row r="128" spans="1:5" ht="38.25">
      <c r="A128" t="s">
        <v>60</v>
      </c>
      <c r="E128" s="39" t="s">
        <v>171</v>
      </c>
    </row>
    <row r="129" spans="1:16" ht="12.75">
      <c r="A129" t="s">
        <v>49</v>
      </c>
      <c s="34" t="s">
        <v>193</v>
      </c>
      <c s="34" t="s">
        <v>771</v>
      </c>
      <c s="35" t="s">
        <v>93</v>
      </c>
      <c s="6" t="s">
        <v>772</v>
      </c>
      <c s="36" t="s">
        <v>54</v>
      </c>
      <c s="37">
        <v>21.518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</v>
      </c>
      <c>
        <f>(M129*21)/100</f>
      </c>
      <c t="s">
        <v>27</v>
      </c>
    </row>
    <row r="130" spans="1:5" ht="12.75">
      <c r="A130" s="35" t="s">
        <v>56</v>
      </c>
      <c r="E130" s="39" t="s">
        <v>93</v>
      </c>
    </row>
    <row r="131" spans="1:5" ht="12.75">
      <c r="A131" s="35" t="s">
        <v>58</v>
      </c>
      <c r="E131" s="40" t="s">
        <v>773</v>
      </c>
    </row>
    <row r="132" spans="1:5" ht="267.75">
      <c r="A132" t="s">
        <v>60</v>
      </c>
      <c r="E132" s="39" t="s">
        <v>436</v>
      </c>
    </row>
    <row r="133" spans="1:16" ht="12.75">
      <c r="A133" t="s">
        <v>49</v>
      </c>
      <c s="34" t="s">
        <v>197</v>
      </c>
      <c s="34" t="s">
        <v>456</v>
      </c>
      <c s="35" t="s">
        <v>93</v>
      </c>
      <c s="6" t="s">
        <v>457</v>
      </c>
      <c s="36" t="s">
        <v>458</v>
      </c>
      <c s="37">
        <v>1377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96</v>
      </c>
      <c>
        <f>(M133*21)/100</f>
      </c>
      <c t="s">
        <v>27</v>
      </c>
    </row>
    <row r="134" spans="1:5" ht="12.75">
      <c r="A134" s="35" t="s">
        <v>56</v>
      </c>
      <c r="E134" s="39" t="s">
        <v>93</v>
      </c>
    </row>
    <row r="135" spans="1:5" ht="12.75">
      <c r="A135" s="35" t="s">
        <v>58</v>
      </c>
      <c r="E135" s="40" t="s">
        <v>774</v>
      </c>
    </row>
    <row r="136" spans="1:5" ht="293.25">
      <c r="A136" t="s">
        <v>60</v>
      </c>
      <c r="E136" s="39" t="s">
        <v>460</v>
      </c>
    </row>
    <row r="137" spans="1:13" ht="12.75">
      <c r="A137" t="s">
        <v>46</v>
      </c>
      <c r="C137" s="31" t="s">
        <v>70</v>
      </c>
      <c r="E137" s="33" t="s">
        <v>154</v>
      </c>
      <c r="J137" s="32">
        <f>0</f>
      </c>
      <c s="32">
        <f>0</f>
      </c>
      <c s="32">
        <f>0+L138+L142+L146+L150+L154+L158+L162+L166+L170+L174+L178</f>
      </c>
      <c s="32">
        <f>0+M138+M142+M146+M150+M154+M158+M162+M166+M170+M174+M178</f>
      </c>
    </row>
    <row r="138" spans="1:16" ht="12.75">
      <c r="A138" t="s">
        <v>49</v>
      </c>
      <c s="34" t="s">
        <v>201</v>
      </c>
      <c s="34" t="s">
        <v>775</v>
      </c>
      <c s="35" t="s">
        <v>93</v>
      </c>
      <c s="6" t="s">
        <v>776</v>
      </c>
      <c s="36" t="s">
        <v>95</v>
      </c>
      <c s="37">
        <v>66.217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96</v>
      </c>
      <c>
        <f>(M138*21)/100</f>
      </c>
      <c t="s">
        <v>27</v>
      </c>
    </row>
    <row r="139" spans="1:5" ht="12.75">
      <c r="A139" s="35" t="s">
        <v>56</v>
      </c>
      <c r="E139" s="39" t="s">
        <v>777</v>
      </c>
    </row>
    <row r="140" spans="1:5" ht="51">
      <c r="A140" s="35" t="s">
        <v>58</v>
      </c>
      <c r="E140" s="40" t="s">
        <v>778</v>
      </c>
    </row>
    <row r="141" spans="1:5" ht="369.75">
      <c r="A141" t="s">
        <v>60</v>
      </c>
      <c r="E141" s="39" t="s">
        <v>164</v>
      </c>
    </row>
    <row r="142" spans="1:16" ht="12.75">
      <c r="A142" t="s">
        <v>49</v>
      </c>
      <c s="34" t="s">
        <v>204</v>
      </c>
      <c s="34" t="s">
        <v>779</v>
      </c>
      <c s="35" t="s">
        <v>93</v>
      </c>
      <c s="6" t="s">
        <v>780</v>
      </c>
      <c s="36" t="s">
        <v>54</v>
      </c>
      <c s="37">
        <v>10.006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96</v>
      </c>
      <c>
        <f>(M142*21)/100</f>
      </c>
      <c t="s">
        <v>27</v>
      </c>
    </row>
    <row r="143" spans="1:5" ht="12.75">
      <c r="A143" s="35" t="s">
        <v>56</v>
      </c>
      <c r="E143" s="39" t="s">
        <v>781</v>
      </c>
    </row>
    <row r="144" spans="1:5" ht="12.75">
      <c r="A144" s="35" t="s">
        <v>58</v>
      </c>
      <c r="E144" s="40" t="s">
        <v>782</v>
      </c>
    </row>
    <row r="145" spans="1:5" ht="267.75">
      <c r="A145" t="s">
        <v>60</v>
      </c>
      <c r="E145" s="39" t="s">
        <v>783</v>
      </c>
    </row>
    <row r="146" spans="1:16" ht="12.75">
      <c r="A146" t="s">
        <v>49</v>
      </c>
      <c s="34" t="s">
        <v>208</v>
      </c>
      <c s="34" t="s">
        <v>628</v>
      </c>
      <c s="35" t="s">
        <v>93</v>
      </c>
      <c s="6" t="s">
        <v>629</v>
      </c>
      <c s="36" t="s">
        <v>54</v>
      </c>
      <c s="37">
        <v>1.859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96</v>
      </c>
      <c>
        <f>(M146*21)/100</f>
      </c>
      <c t="s">
        <v>27</v>
      </c>
    </row>
    <row r="147" spans="1:5" ht="12.75">
      <c r="A147" s="35" t="s">
        <v>56</v>
      </c>
      <c r="E147" s="39" t="s">
        <v>784</v>
      </c>
    </row>
    <row r="148" spans="1:5" ht="38.25">
      <c r="A148" s="35" t="s">
        <v>58</v>
      </c>
      <c r="E148" s="40" t="s">
        <v>785</v>
      </c>
    </row>
    <row r="149" spans="1:5" ht="293.25">
      <c r="A149" t="s">
        <v>60</v>
      </c>
      <c r="E149" s="39" t="s">
        <v>460</v>
      </c>
    </row>
    <row r="150" spans="1:16" ht="12.75">
      <c r="A150" t="s">
        <v>49</v>
      </c>
      <c s="34" t="s">
        <v>213</v>
      </c>
      <c s="34" t="s">
        <v>632</v>
      </c>
      <c s="35" t="s">
        <v>93</v>
      </c>
      <c s="6" t="s">
        <v>633</v>
      </c>
      <c s="36" t="s">
        <v>54</v>
      </c>
      <c s="37">
        <v>1.397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96</v>
      </c>
      <c>
        <f>(M150*21)/100</f>
      </c>
      <c t="s">
        <v>27</v>
      </c>
    </row>
    <row r="151" spans="1:5" ht="12.75">
      <c r="A151" s="35" t="s">
        <v>56</v>
      </c>
      <c r="E151" s="39" t="s">
        <v>634</v>
      </c>
    </row>
    <row r="152" spans="1:5" ht="12.75">
      <c r="A152" s="35" t="s">
        <v>58</v>
      </c>
      <c r="E152" s="40" t="s">
        <v>635</v>
      </c>
    </row>
    <row r="153" spans="1:5" ht="293.25">
      <c r="A153" t="s">
        <v>60</v>
      </c>
      <c r="E153" s="39" t="s">
        <v>460</v>
      </c>
    </row>
    <row r="154" spans="1:16" ht="12.75">
      <c r="A154" t="s">
        <v>49</v>
      </c>
      <c s="34" t="s">
        <v>213</v>
      </c>
      <c s="34" t="s">
        <v>632</v>
      </c>
      <c s="35" t="s">
        <v>50</v>
      </c>
      <c s="6" t="s">
        <v>633</v>
      </c>
      <c s="36" t="s">
        <v>54</v>
      </c>
      <c s="37">
        <v>37.475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96</v>
      </c>
      <c>
        <f>(M154*21)/100</f>
      </c>
      <c t="s">
        <v>27</v>
      </c>
    </row>
    <row r="155" spans="1:5" ht="12.75">
      <c r="A155" s="35" t="s">
        <v>56</v>
      </c>
      <c r="E155" s="39" t="s">
        <v>636</v>
      </c>
    </row>
    <row r="156" spans="1:5" ht="12.75">
      <c r="A156" s="35" t="s">
        <v>58</v>
      </c>
      <c r="E156" s="40" t="s">
        <v>786</v>
      </c>
    </row>
    <row r="157" spans="1:5" ht="293.25">
      <c r="A157" t="s">
        <v>60</v>
      </c>
      <c r="E157" s="39" t="s">
        <v>460</v>
      </c>
    </row>
    <row r="158" spans="1:16" ht="12.75">
      <c r="A158" t="s">
        <v>49</v>
      </c>
      <c s="34" t="s">
        <v>218</v>
      </c>
      <c s="34" t="s">
        <v>471</v>
      </c>
      <c s="35" t="s">
        <v>93</v>
      </c>
      <c s="6" t="s">
        <v>472</v>
      </c>
      <c s="36" t="s">
        <v>95</v>
      </c>
      <c s="37">
        <v>23.79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96</v>
      </c>
      <c>
        <f>(M158*21)/100</f>
      </c>
      <c t="s">
        <v>27</v>
      </c>
    </row>
    <row r="159" spans="1:5" ht="12.75">
      <c r="A159" s="35" t="s">
        <v>56</v>
      </c>
      <c r="E159" s="39" t="s">
        <v>93</v>
      </c>
    </row>
    <row r="160" spans="1:5" ht="38.25">
      <c r="A160" s="35" t="s">
        <v>58</v>
      </c>
      <c r="E160" s="40" t="s">
        <v>787</v>
      </c>
    </row>
    <row r="161" spans="1:5" ht="369.75">
      <c r="A161" t="s">
        <v>60</v>
      </c>
      <c r="E161" s="39" t="s">
        <v>164</v>
      </c>
    </row>
    <row r="162" spans="1:16" ht="12.75">
      <c r="A162" t="s">
        <v>49</v>
      </c>
      <c s="34" t="s">
        <v>221</v>
      </c>
      <c s="34" t="s">
        <v>474</v>
      </c>
      <c s="35" t="s">
        <v>93</v>
      </c>
      <c s="6" t="s">
        <v>475</v>
      </c>
      <c s="36" t="s">
        <v>95</v>
      </c>
      <c s="37">
        <v>5.456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96</v>
      </c>
      <c>
        <f>(M162*21)/100</f>
      </c>
      <c t="s">
        <v>27</v>
      </c>
    </row>
    <row r="163" spans="1:5" ht="12.75">
      <c r="A163" s="35" t="s">
        <v>56</v>
      </c>
      <c r="E163" s="39" t="s">
        <v>476</v>
      </c>
    </row>
    <row r="164" spans="1:5" ht="12.75">
      <c r="A164" s="35" t="s">
        <v>58</v>
      </c>
      <c r="E164" s="40" t="s">
        <v>788</v>
      </c>
    </row>
    <row r="165" spans="1:5" ht="369.75">
      <c r="A165" t="s">
        <v>60</v>
      </c>
      <c r="E165" s="39" t="s">
        <v>164</v>
      </c>
    </row>
    <row r="166" spans="1:16" ht="12.75">
      <c r="A166" t="s">
        <v>49</v>
      </c>
      <c s="34" t="s">
        <v>225</v>
      </c>
      <c s="34" t="s">
        <v>644</v>
      </c>
      <c s="35" t="s">
        <v>93</v>
      </c>
      <c s="6" t="s">
        <v>645</v>
      </c>
      <c s="36" t="s">
        <v>95</v>
      </c>
      <c s="37">
        <v>0.132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96</v>
      </c>
      <c>
        <f>(M166*21)/100</f>
      </c>
      <c t="s">
        <v>27</v>
      </c>
    </row>
    <row r="167" spans="1:5" ht="38.25">
      <c r="A167" s="35" t="s">
        <v>56</v>
      </c>
      <c r="E167" s="39" t="s">
        <v>646</v>
      </c>
    </row>
    <row r="168" spans="1:5" ht="12.75">
      <c r="A168" s="35" t="s">
        <v>58</v>
      </c>
      <c r="E168" s="40" t="s">
        <v>789</v>
      </c>
    </row>
    <row r="169" spans="1:5" ht="38.25">
      <c r="A169" t="s">
        <v>60</v>
      </c>
      <c r="E169" s="39" t="s">
        <v>171</v>
      </c>
    </row>
    <row r="170" spans="1:16" ht="25.5">
      <c r="A170" t="s">
        <v>49</v>
      </c>
      <c s="34" t="s">
        <v>230</v>
      </c>
      <c s="34" t="s">
        <v>478</v>
      </c>
      <c s="35" t="s">
        <v>93</v>
      </c>
      <c s="6" t="s">
        <v>479</v>
      </c>
      <c s="36" t="s">
        <v>95</v>
      </c>
      <c s="37">
        <v>28.82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96</v>
      </c>
      <c>
        <f>(M170*21)/100</f>
      </c>
      <c t="s">
        <v>27</v>
      </c>
    </row>
    <row r="171" spans="1:5" ht="25.5">
      <c r="A171" s="35" t="s">
        <v>56</v>
      </c>
      <c r="E171" s="39" t="s">
        <v>648</v>
      </c>
    </row>
    <row r="172" spans="1:5" ht="38.25">
      <c r="A172" s="35" t="s">
        <v>58</v>
      </c>
      <c r="E172" s="40" t="s">
        <v>790</v>
      </c>
    </row>
    <row r="173" spans="1:5" ht="38.25">
      <c r="A173" t="s">
        <v>60</v>
      </c>
      <c r="E173" s="39" t="s">
        <v>175</v>
      </c>
    </row>
    <row r="174" spans="1:16" ht="12.75">
      <c r="A174" t="s">
        <v>49</v>
      </c>
      <c s="34" t="s">
        <v>234</v>
      </c>
      <c s="34" t="s">
        <v>482</v>
      </c>
      <c s="35" t="s">
        <v>93</v>
      </c>
      <c s="6" t="s">
        <v>483</v>
      </c>
      <c s="36" t="s">
        <v>95</v>
      </c>
      <c s="37">
        <v>7.275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96</v>
      </c>
      <c>
        <f>(M174*21)/100</f>
      </c>
      <c t="s">
        <v>27</v>
      </c>
    </row>
    <row r="175" spans="1:5" ht="12.75">
      <c r="A175" s="35" t="s">
        <v>56</v>
      </c>
      <c r="E175" s="39" t="s">
        <v>484</v>
      </c>
    </row>
    <row r="176" spans="1:5" ht="12.75">
      <c r="A176" s="35" t="s">
        <v>58</v>
      </c>
      <c r="E176" s="40" t="s">
        <v>791</v>
      </c>
    </row>
    <row r="177" spans="1:5" ht="102">
      <c r="A177" t="s">
        <v>60</v>
      </c>
      <c r="E177" s="39" t="s">
        <v>486</v>
      </c>
    </row>
    <row r="178" spans="1:16" ht="12.75">
      <c r="A178" t="s">
        <v>49</v>
      </c>
      <c s="34" t="s">
        <v>238</v>
      </c>
      <c s="34" t="s">
        <v>656</v>
      </c>
      <c s="35" t="s">
        <v>27</v>
      </c>
      <c s="6" t="s">
        <v>657</v>
      </c>
      <c s="36" t="s">
        <v>54</v>
      </c>
      <c s="37">
        <v>39.455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38.25">
      <c r="A179" s="35" t="s">
        <v>56</v>
      </c>
      <c r="E179" s="39" t="s">
        <v>792</v>
      </c>
    </row>
    <row r="180" spans="1:5" ht="12.75">
      <c r="A180" s="35" t="s">
        <v>58</v>
      </c>
      <c r="E180" s="40" t="s">
        <v>793</v>
      </c>
    </row>
    <row r="181" spans="1:5" ht="293.25">
      <c r="A181" t="s">
        <v>60</v>
      </c>
      <c r="E181" s="39" t="s">
        <v>460</v>
      </c>
    </row>
    <row r="182" spans="1:13" ht="12.75">
      <c r="A182" t="s">
        <v>46</v>
      </c>
      <c r="C182" s="31" t="s">
        <v>80</v>
      </c>
      <c r="E182" s="33" t="s">
        <v>491</v>
      </c>
      <c r="J182" s="32">
        <f>0</f>
      </c>
      <c s="32">
        <f>0</f>
      </c>
      <c s="32">
        <f>0+L183</f>
      </c>
      <c s="32">
        <f>0+M183</f>
      </c>
    </row>
    <row r="183" spans="1:16" ht="12.75">
      <c r="A183" t="s">
        <v>49</v>
      </c>
      <c s="34" t="s">
        <v>244</v>
      </c>
      <c s="34" t="s">
        <v>492</v>
      </c>
      <c s="35" t="s">
        <v>93</v>
      </c>
      <c s="6" t="s">
        <v>493</v>
      </c>
      <c s="36" t="s">
        <v>142</v>
      </c>
      <c s="37">
        <v>64.9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96</v>
      </c>
      <c>
        <f>(M183*21)/100</f>
      </c>
      <c t="s">
        <v>27</v>
      </c>
    </row>
    <row r="184" spans="1:5" ht="12.75">
      <c r="A184" s="35" t="s">
        <v>56</v>
      </c>
      <c r="E184" s="39" t="s">
        <v>93</v>
      </c>
    </row>
    <row r="185" spans="1:5" ht="63.75">
      <c r="A185" s="35" t="s">
        <v>58</v>
      </c>
      <c r="E185" s="40" t="s">
        <v>794</v>
      </c>
    </row>
    <row r="186" spans="1:5" ht="89.25">
      <c r="A186" t="s">
        <v>60</v>
      </c>
      <c r="E186" s="39" t="s">
        <v>496</v>
      </c>
    </row>
    <row r="187" spans="1:13" ht="12.75">
      <c r="A187" t="s">
        <v>46</v>
      </c>
      <c r="C187" s="31" t="s">
        <v>91</v>
      </c>
      <c r="E187" s="33" t="s">
        <v>229</v>
      </c>
      <c r="J187" s="32">
        <f>0</f>
      </c>
      <c s="32">
        <f>0</f>
      </c>
      <c s="32">
        <f>0+L188+L192+L196+L200+L204+L208+L212+L216</f>
      </c>
      <c s="32">
        <f>0+M188+M192+M196+M200+M204+M208+M212+M216</f>
      </c>
    </row>
    <row r="188" spans="1:16" ht="25.5">
      <c r="A188" t="s">
        <v>49</v>
      </c>
      <c s="34" t="s">
        <v>248</v>
      </c>
      <c s="34" t="s">
        <v>497</v>
      </c>
      <c s="35" t="s">
        <v>93</v>
      </c>
      <c s="6" t="s">
        <v>498</v>
      </c>
      <c s="36" t="s">
        <v>142</v>
      </c>
      <c s="37">
        <v>90.327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96</v>
      </c>
      <c>
        <f>(M188*21)/100</f>
      </c>
      <c t="s">
        <v>27</v>
      </c>
    </row>
    <row r="189" spans="1:5" ht="12.75">
      <c r="A189" s="35" t="s">
        <v>56</v>
      </c>
      <c r="E189" s="39" t="s">
        <v>665</v>
      </c>
    </row>
    <row r="190" spans="1:5" ht="63.75">
      <c r="A190" s="35" t="s">
        <v>58</v>
      </c>
      <c r="E190" s="40" t="s">
        <v>795</v>
      </c>
    </row>
    <row r="191" spans="1:5" ht="191.25">
      <c r="A191" t="s">
        <v>60</v>
      </c>
      <c r="E191" s="39" t="s">
        <v>501</v>
      </c>
    </row>
    <row r="192" spans="1:16" ht="12.75">
      <c r="A192" t="s">
        <v>49</v>
      </c>
      <c s="34" t="s">
        <v>252</v>
      </c>
      <c s="34" t="s">
        <v>507</v>
      </c>
      <c s="35" t="s">
        <v>93</v>
      </c>
      <c s="6" t="s">
        <v>508</v>
      </c>
      <c s="36" t="s">
        <v>142</v>
      </c>
      <c s="37">
        <v>309.81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96</v>
      </c>
      <c>
        <f>(M192*21)/100</f>
      </c>
      <c t="s">
        <v>27</v>
      </c>
    </row>
    <row r="193" spans="1:5" ht="12.75">
      <c r="A193" s="35" t="s">
        <v>56</v>
      </c>
      <c r="E193" s="39" t="s">
        <v>796</v>
      </c>
    </row>
    <row r="194" spans="1:5" ht="38.25">
      <c r="A194" s="35" t="s">
        <v>58</v>
      </c>
      <c r="E194" s="40" t="s">
        <v>797</v>
      </c>
    </row>
    <row r="195" spans="1:5" ht="38.25">
      <c r="A195" t="s">
        <v>60</v>
      </c>
      <c r="E195" s="39" t="s">
        <v>511</v>
      </c>
    </row>
    <row r="196" spans="1:16" ht="12.75">
      <c r="A196" t="s">
        <v>49</v>
      </c>
      <c s="34" t="s">
        <v>257</v>
      </c>
      <c s="34" t="s">
        <v>681</v>
      </c>
      <c s="35" t="s">
        <v>50</v>
      </c>
      <c s="6" t="s">
        <v>682</v>
      </c>
      <c s="36" t="s">
        <v>142</v>
      </c>
      <c s="37">
        <v>193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96</v>
      </c>
      <c>
        <f>(M196*21)/100</f>
      </c>
      <c t="s">
        <v>27</v>
      </c>
    </row>
    <row r="197" spans="1:5" ht="12.75">
      <c r="A197" s="35" t="s">
        <v>56</v>
      </c>
      <c r="E197" s="39" t="s">
        <v>798</v>
      </c>
    </row>
    <row r="198" spans="1:5" ht="12.75">
      <c r="A198" s="35" t="s">
        <v>58</v>
      </c>
      <c r="E198" s="40" t="s">
        <v>799</v>
      </c>
    </row>
    <row r="199" spans="1:5" ht="51">
      <c r="A199" t="s">
        <v>60</v>
      </c>
      <c r="E199" s="39" t="s">
        <v>685</v>
      </c>
    </row>
    <row r="200" spans="1:16" ht="12.75">
      <c r="A200" t="s">
        <v>49</v>
      </c>
      <c s="34" t="s">
        <v>261</v>
      </c>
      <c s="34" t="s">
        <v>800</v>
      </c>
      <c s="35" t="s">
        <v>93</v>
      </c>
      <c s="6" t="s">
        <v>801</v>
      </c>
      <c s="36" t="s">
        <v>142</v>
      </c>
      <c s="37">
        <v>54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96</v>
      </c>
      <c>
        <f>(M200*21)/100</f>
      </c>
      <c t="s">
        <v>27</v>
      </c>
    </row>
    <row r="201" spans="1:5" ht="12.75">
      <c r="A201" s="35" t="s">
        <v>56</v>
      </c>
      <c r="E201" s="39" t="s">
        <v>93</v>
      </c>
    </row>
    <row r="202" spans="1:5" ht="12.75">
      <c r="A202" s="35" t="s">
        <v>58</v>
      </c>
      <c r="E202" s="40" t="s">
        <v>802</v>
      </c>
    </row>
    <row r="203" spans="1:5" ht="51">
      <c r="A203" t="s">
        <v>60</v>
      </c>
      <c r="E203" s="39" t="s">
        <v>685</v>
      </c>
    </row>
    <row r="204" spans="1:16" ht="25.5">
      <c r="A204" t="s">
        <v>49</v>
      </c>
      <c s="34" t="s">
        <v>265</v>
      </c>
      <c s="34" t="s">
        <v>688</v>
      </c>
      <c s="35" t="s">
        <v>689</v>
      </c>
      <c s="6" t="s">
        <v>504</v>
      </c>
      <c s="36" t="s">
        <v>142</v>
      </c>
      <c s="37">
        <v>160.422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25.5">
      <c r="A205" s="35" t="s">
        <v>56</v>
      </c>
      <c r="E205" s="39" t="s">
        <v>803</v>
      </c>
    </row>
    <row r="206" spans="1:5" ht="12.75">
      <c r="A206" s="35" t="s">
        <v>58</v>
      </c>
      <c r="E206" s="40" t="s">
        <v>804</v>
      </c>
    </row>
    <row r="207" spans="1:5" ht="191.25">
      <c r="A207" t="s">
        <v>60</v>
      </c>
      <c r="E207" s="39" t="s">
        <v>501</v>
      </c>
    </row>
    <row r="208" spans="1:16" ht="25.5">
      <c r="A208" t="s">
        <v>49</v>
      </c>
      <c s="34" t="s">
        <v>268</v>
      </c>
      <c s="34" t="s">
        <v>688</v>
      </c>
      <c s="35" t="s">
        <v>692</v>
      </c>
      <c s="6" t="s">
        <v>504</v>
      </c>
      <c s="36" t="s">
        <v>142</v>
      </c>
      <c s="37">
        <v>91.281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25.5">
      <c r="A209" s="35" t="s">
        <v>56</v>
      </c>
      <c r="E209" s="39" t="s">
        <v>805</v>
      </c>
    </row>
    <row r="210" spans="1:5" ht="63.75">
      <c r="A210" s="35" t="s">
        <v>58</v>
      </c>
      <c r="E210" s="40" t="s">
        <v>806</v>
      </c>
    </row>
    <row r="211" spans="1:5" ht="191.25">
      <c r="A211" t="s">
        <v>60</v>
      </c>
      <c r="E211" s="39" t="s">
        <v>501</v>
      </c>
    </row>
    <row r="212" spans="1:16" ht="12.75">
      <c r="A212" t="s">
        <v>49</v>
      </c>
      <c s="34" t="s">
        <v>271</v>
      </c>
      <c s="34" t="s">
        <v>701</v>
      </c>
      <c s="35" t="s">
        <v>689</v>
      </c>
      <c s="6" t="s">
        <v>702</v>
      </c>
      <c s="36" t="s">
        <v>142</v>
      </c>
      <c s="37">
        <v>137.128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807</v>
      </c>
    </row>
    <row r="214" spans="1:5" ht="12.75">
      <c r="A214" s="35" t="s">
        <v>58</v>
      </c>
      <c r="E214" s="40" t="s">
        <v>808</v>
      </c>
    </row>
    <row r="215" spans="1:5" ht="38.25">
      <c r="A215" t="s">
        <v>60</v>
      </c>
      <c r="E215" s="39" t="s">
        <v>511</v>
      </c>
    </row>
    <row r="216" spans="1:16" ht="12.75">
      <c r="A216" t="s">
        <v>49</v>
      </c>
      <c s="34" t="s">
        <v>274</v>
      </c>
      <c s="34" t="s">
        <v>701</v>
      </c>
      <c s="35" t="s">
        <v>692</v>
      </c>
      <c s="6" t="s">
        <v>702</v>
      </c>
      <c s="36" t="s">
        <v>142</v>
      </c>
      <c s="37">
        <v>31.91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704</v>
      </c>
    </row>
    <row r="218" spans="1:5" ht="38.25">
      <c r="A218" s="35" t="s">
        <v>58</v>
      </c>
      <c r="E218" s="40" t="s">
        <v>809</v>
      </c>
    </row>
    <row r="219" spans="1:5" ht="38.25">
      <c r="A219" t="s">
        <v>60</v>
      </c>
      <c r="E219" s="39" t="s">
        <v>511</v>
      </c>
    </row>
    <row r="220" spans="1:13" ht="12.75">
      <c r="A220" t="s">
        <v>46</v>
      </c>
      <c r="C220" s="31" t="s">
        <v>103</v>
      </c>
      <c r="E220" s="33" t="s">
        <v>256</v>
      </c>
      <c r="J220" s="32">
        <f>0</f>
      </c>
      <c s="32">
        <f>0</f>
      </c>
      <c s="32">
        <f>0+L221+L225+L229+L233+L237+L241+L245+L249+L253+L257</f>
      </c>
      <c s="32">
        <f>0+M221+M225+M229+M233+M237+M241+M245+M249+M253+M257</f>
      </c>
    </row>
    <row r="221" spans="1:16" ht="12.75">
      <c r="A221" t="s">
        <v>49</v>
      </c>
      <c s="34" t="s">
        <v>277</v>
      </c>
      <c s="34" t="s">
        <v>522</v>
      </c>
      <c s="35" t="s">
        <v>93</v>
      </c>
      <c s="6" t="s">
        <v>523</v>
      </c>
      <c s="36" t="s">
        <v>142</v>
      </c>
      <c s="37">
        <v>129.8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96</v>
      </c>
      <c>
        <f>(M221*21)/100</f>
      </c>
      <c t="s">
        <v>27</v>
      </c>
    </row>
    <row r="222" spans="1:5" ht="12.75">
      <c r="A222" s="35" t="s">
        <v>56</v>
      </c>
      <c r="E222" s="39" t="s">
        <v>524</v>
      </c>
    </row>
    <row r="223" spans="1:5" ht="12.75">
      <c r="A223" s="35" t="s">
        <v>58</v>
      </c>
      <c r="E223" s="40" t="s">
        <v>810</v>
      </c>
    </row>
    <row r="224" spans="1:5" ht="25.5">
      <c r="A224" t="s">
        <v>60</v>
      </c>
      <c r="E224" s="39" t="s">
        <v>526</v>
      </c>
    </row>
    <row r="225" spans="1:16" ht="12.75">
      <c r="A225" t="s">
        <v>49</v>
      </c>
      <c s="34" t="s">
        <v>282</v>
      </c>
      <c s="34" t="s">
        <v>527</v>
      </c>
      <c s="35" t="s">
        <v>93</v>
      </c>
      <c s="6" t="s">
        <v>528</v>
      </c>
      <c s="36" t="s">
        <v>142</v>
      </c>
      <c s="37">
        <v>64.9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96</v>
      </c>
      <c>
        <f>(M225*21)/100</f>
      </c>
      <c t="s">
        <v>27</v>
      </c>
    </row>
    <row r="226" spans="1:5" ht="12.75">
      <c r="A226" s="35" t="s">
        <v>56</v>
      </c>
      <c r="E226" s="39" t="s">
        <v>529</v>
      </c>
    </row>
    <row r="227" spans="1:5" ht="12.75">
      <c r="A227" s="35" t="s">
        <v>58</v>
      </c>
      <c r="E227" s="40" t="s">
        <v>811</v>
      </c>
    </row>
    <row r="228" spans="1:5" ht="25.5">
      <c r="A228" t="s">
        <v>60</v>
      </c>
      <c r="E228" s="39" t="s">
        <v>526</v>
      </c>
    </row>
    <row r="229" spans="1:16" ht="12.75">
      <c r="A229" t="s">
        <v>49</v>
      </c>
      <c s="34" t="s">
        <v>286</v>
      </c>
      <c s="34" t="s">
        <v>531</v>
      </c>
      <c s="35" t="s">
        <v>93</v>
      </c>
      <c s="6" t="s">
        <v>532</v>
      </c>
      <c s="36" t="s">
        <v>142</v>
      </c>
      <c s="37">
        <v>64.9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96</v>
      </c>
      <c>
        <f>(M229*21)/100</f>
      </c>
      <c t="s">
        <v>27</v>
      </c>
    </row>
    <row r="230" spans="1:5" ht="25.5">
      <c r="A230" s="35" t="s">
        <v>56</v>
      </c>
      <c r="E230" s="39" t="s">
        <v>725</v>
      </c>
    </row>
    <row r="231" spans="1:5" ht="12.75">
      <c r="A231" s="35" t="s">
        <v>58</v>
      </c>
      <c r="E231" s="40" t="s">
        <v>811</v>
      </c>
    </row>
    <row r="232" spans="1:5" ht="25.5">
      <c r="A232" t="s">
        <v>60</v>
      </c>
      <c r="E232" s="39" t="s">
        <v>526</v>
      </c>
    </row>
    <row r="233" spans="1:16" ht="12.75">
      <c r="A233" t="s">
        <v>49</v>
      </c>
      <c s="34" t="s">
        <v>290</v>
      </c>
      <c s="34" t="s">
        <v>540</v>
      </c>
      <c s="35" t="s">
        <v>50</v>
      </c>
      <c s="6" t="s">
        <v>541</v>
      </c>
      <c s="36" t="s">
        <v>95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96</v>
      </c>
      <c>
        <f>(M233*21)/100</f>
      </c>
      <c t="s">
        <v>27</v>
      </c>
    </row>
    <row r="234" spans="1:5" ht="25.5">
      <c r="A234" s="35" t="s">
        <v>56</v>
      </c>
      <c r="E234" s="39" t="s">
        <v>542</v>
      </c>
    </row>
    <row r="235" spans="1:5" ht="12.75">
      <c r="A235" s="35" t="s">
        <v>58</v>
      </c>
      <c r="E235" s="40" t="s">
        <v>454</v>
      </c>
    </row>
    <row r="236" spans="1:5" ht="102">
      <c r="A236" t="s">
        <v>60</v>
      </c>
      <c r="E236" s="39" t="s">
        <v>543</v>
      </c>
    </row>
    <row r="237" spans="1:16" ht="12.75">
      <c r="A237" t="s">
        <v>49</v>
      </c>
      <c s="34" t="s">
        <v>294</v>
      </c>
      <c s="34" t="s">
        <v>540</v>
      </c>
      <c s="35" t="s">
        <v>27</v>
      </c>
      <c s="6" t="s">
        <v>541</v>
      </c>
      <c s="36" t="s">
        <v>95</v>
      </c>
      <c s="37">
        <v>32.39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96</v>
      </c>
      <c>
        <f>(M237*21)/100</f>
      </c>
      <c t="s">
        <v>27</v>
      </c>
    </row>
    <row r="238" spans="1:5" ht="12.75">
      <c r="A238" s="35" t="s">
        <v>56</v>
      </c>
      <c r="E238" s="39" t="s">
        <v>727</v>
      </c>
    </row>
    <row r="239" spans="1:5" ht="51">
      <c r="A239" s="35" t="s">
        <v>58</v>
      </c>
      <c r="E239" s="40" t="s">
        <v>812</v>
      </c>
    </row>
    <row r="240" spans="1:5" ht="102">
      <c r="A240" t="s">
        <v>60</v>
      </c>
      <c r="E240" s="39" t="s">
        <v>543</v>
      </c>
    </row>
    <row r="241" spans="1:16" ht="12.75">
      <c r="A241" t="s">
        <v>49</v>
      </c>
      <c s="34" t="s">
        <v>298</v>
      </c>
      <c s="34" t="s">
        <v>729</v>
      </c>
      <c s="35" t="s">
        <v>93</v>
      </c>
      <c s="6" t="s">
        <v>730</v>
      </c>
      <c s="36" t="s">
        <v>216</v>
      </c>
      <c s="37">
        <v>4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96</v>
      </c>
      <c>
        <f>(M241*21)/100</f>
      </c>
      <c t="s">
        <v>27</v>
      </c>
    </row>
    <row r="242" spans="1:5" ht="12.75">
      <c r="A242" s="35" t="s">
        <v>56</v>
      </c>
      <c r="E242" s="39" t="s">
        <v>93</v>
      </c>
    </row>
    <row r="243" spans="1:5" ht="12.75">
      <c r="A243" s="35" t="s">
        <v>58</v>
      </c>
      <c r="E243" s="40" t="s">
        <v>93</v>
      </c>
    </row>
    <row r="244" spans="1:5" ht="76.5">
      <c r="A244" t="s">
        <v>60</v>
      </c>
      <c r="E244" s="39" t="s">
        <v>731</v>
      </c>
    </row>
    <row r="245" spans="1:16" ht="12.75">
      <c r="A245" t="s">
        <v>49</v>
      </c>
      <c s="34" t="s">
        <v>303</v>
      </c>
      <c s="34" t="s">
        <v>550</v>
      </c>
      <c s="35" t="s">
        <v>93</v>
      </c>
      <c s="6" t="s">
        <v>551</v>
      </c>
      <c s="36" t="s">
        <v>216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552</v>
      </c>
    </row>
    <row r="247" spans="1:5" ht="12.75">
      <c r="A247" s="35" t="s">
        <v>58</v>
      </c>
      <c r="E247" s="40" t="s">
        <v>93</v>
      </c>
    </row>
    <row r="248" spans="1:5" ht="369.75">
      <c r="A248" t="s">
        <v>60</v>
      </c>
      <c r="E248" s="39" t="s">
        <v>164</v>
      </c>
    </row>
    <row r="249" spans="1:16" ht="12.75">
      <c r="A249" t="s">
        <v>49</v>
      </c>
      <c s="34" t="s">
        <v>307</v>
      </c>
      <c s="34" t="s">
        <v>553</v>
      </c>
      <c s="35" t="s">
        <v>50</v>
      </c>
      <c s="6" t="s">
        <v>554</v>
      </c>
      <c s="36" t="s">
        <v>555</v>
      </c>
      <c s="37">
        <v>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813</v>
      </c>
    </row>
    <row r="251" spans="1:5" ht="12.75">
      <c r="A251" s="35" t="s">
        <v>58</v>
      </c>
      <c r="E251" s="40" t="s">
        <v>93</v>
      </c>
    </row>
    <row r="252" spans="1:5" ht="409.5">
      <c r="A252" t="s">
        <v>60</v>
      </c>
      <c r="E252" s="39" t="s">
        <v>557</v>
      </c>
    </row>
    <row r="253" spans="1:16" ht="12.75">
      <c r="A253" t="s">
        <v>49</v>
      </c>
      <c s="34" t="s">
        <v>313</v>
      </c>
      <c s="34" t="s">
        <v>553</v>
      </c>
      <c s="35" t="s">
        <v>27</v>
      </c>
      <c s="6" t="s">
        <v>554</v>
      </c>
      <c s="36" t="s">
        <v>555</v>
      </c>
      <c s="37">
        <v>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814</v>
      </c>
    </row>
    <row r="255" spans="1:5" ht="12.75">
      <c r="A255" s="35" t="s">
        <v>58</v>
      </c>
      <c r="E255" s="40" t="s">
        <v>93</v>
      </c>
    </row>
    <row r="256" spans="1:5" ht="409.5">
      <c r="A256" t="s">
        <v>60</v>
      </c>
      <c r="E256" s="39" t="s">
        <v>557</v>
      </c>
    </row>
    <row r="257" spans="1:16" ht="12.75">
      <c r="A257" t="s">
        <v>49</v>
      </c>
      <c s="34" t="s">
        <v>317</v>
      </c>
      <c s="34" t="s">
        <v>558</v>
      </c>
      <c s="35" t="s">
        <v>93</v>
      </c>
      <c s="6" t="s">
        <v>559</v>
      </c>
      <c s="36" t="s">
        <v>54</v>
      </c>
      <c s="37">
        <v>52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38.25">
      <c r="A258" s="35" t="s">
        <v>56</v>
      </c>
      <c r="E258" s="39" t="s">
        <v>732</v>
      </c>
    </row>
    <row r="259" spans="1:5" ht="12.75">
      <c r="A259" s="35" t="s">
        <v>58</v>
      </c>
      <c r="E259" s="40" t="s">
        <v>93</v>
      </c>
    </row>
    <row r="260" spans="1:5" ht="102">
      <c r="A260" t="s">
        <v>60</v>
      </c>
      <c r="E260" s="39" t="s">
        <v>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815</v>
      </c>
      <c r="E4" s="26" t="s">
        <v>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819</v>
      </c>
      <c r="E8" s="30" t="s">
        <v>818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820</v>
      </c>
      <c s="35" t="s">
        <v>93</v>
      </c>
      <c s="6" t="s">
        <v>821</v>
      </c>
      <c s="36" t="s">
        <v>370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25.5">
      <c r="A11" s="35" t="s">
        <v>56</v>
      </c>
      <c r="E11" s="39" t="s">
        <v>822</v>
      </c>
    </row>
    <row r="12" spans="1:5" ht="25.5">
      <c r="A12" s="35" t="s">
        <v>58</v>
      </c>
      <c r="E12" s="40" t="s">
        <v>823</v>
      </c>
    </row>
    <row r="13" spans="1:5" ht="12.75">
      <c r="A13" t="s">
        <v>60</v>
      </c>
      <c r="E13" s="39" t="s">
        <v>579</v>
      </c>
    </row>
    <row r="14" spans="1:13" ht="12.75">
      <c r="A14" t="s">
        <v>46</v>
      </c>
      <c r="C14" s="31" t="s">
        <v>50</v>
      </c>
      <c r="E14" s="33" t="s">
        <v>90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104</v>
      </c>
      <c s="35" t="s">
        <v>93</v>
      </c>
      <c s="6" t="s">
        <v>105</v>
      </c>
      <c s="36" t="s">
        <v>95</v>
      </c>
      <c s="37">
        <v>38.4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27</v>
      </c>
    </row>
    <row r="16" spans="1:5" ht="12.75">
      <c r="A16" s="35" t="s">
        <v>56</v>
      </c>
      <c r="E16" s="39" t="s">
        <v>93</v>
      </c>
    </row>
    <row r="17" spans="1:5" ht="63.75">
      <c r="A17" s="35" t="s">
        <v>58</v>
      </c>
      <c r="E17" s="40" t="s">
        <v>824</v>
      </c>
    </row>
    <row r="18" spans="1:5" ht="318.75">
      <c r="A18" t="s">
        <v>60</v>
      </c>
      <c r="E18" s="39" t="s">
        <v>107</v>
      </c>
    </row>
    <row r="19" spans="1:16" ht="12.75">
      <c r="A19" t="s">
        <v>49</v>
      </c>
      <c s="34" t="s">
        <v>26</v>
      </c>
      <c s="34" t="s">
        <v>825</v>
      </c>
      <c s="35" t="s">
        <v>93</v>
      </c>
      <c s="6" t="s">
        <v>826</v>
      </c>
      <c s="36" t="s">
        <v>95</v>
      </c>
      <c s="37">
        <v>38.4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27</v>
      </c>
    </row>
    <row r="20" spans="1:5" ht="12.75">
      <c r="A20" s="35" t="s">
        <v>56</v>
      </c>
      <c r="E20" s="39" t="s">
        <v>827</v>
      </c>
    </row>
    <row r="21" spans="1:5" ht="63.75">
      <c r="A21" s="35" t="s">
        <v>58</v>
      </c>
      <c r="E21" s="40" t="s">
        <v>828</v>
      </c>
    </row>
    <row r="22" spans="1:5" ht="12.75">
      <c r="A22" t="s">
        <v>60</v>
      </c>
      <c r="E22" s="39" t="s">
        <v>829</v>
      </c>
    </row>
    <row r="23" spans="1:13" ht="12.75">
      <c r="A23" t="s">
        <v>46</v>
      </c>
      <c r="C23" s="31" t="s">
        <v>91</v>
      </c>
      <c r="E23" s="33" t="s">
        <v>830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70</v>
      </c>
      <c s="34" t="s">
        <v>831</v>
      </c>
      <c s="35" t="s">
        <v>93</v>
      </c>
      <c s="6" t="s">
        <v>832</v>
      </c>
      <c s="36" t="s">
        <v>216</v>
      </c>
      <c s="37">
        <v>16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96</v>
      </c>
      <c>
        <f>(M24*21)/100</f>
      </c>
      <c t="s">
        <v>27</v>
      </c>
    </row>
    <row r="25" spans="1:5" ht="12.75">
      <c r="A25" s="35" t="s">
        <v>56</v>
      </c>
      <c r="E25" s="39" t="s">
        <v>833</v>
      </c>
    </row>
    <row r="26" spans="1:5" ht="12.75">
      <c r="A26" s="35" t="s">
        <v>58</v>
      </c>
      <c r="E26" s="40" t="s">
        <v>834</v>
      </c>
    </row>
    <row r="27" spans="1:5" ht="102">
      <c r="A27" t="s">
        <v>60</v>
      </c>
      <c r="E27" s="39" t="s">
        <v>835</v>
      </c>
    </row>
    <row r="28" spans="1:16" ht="12.75">
      <c r="A28" t="s">
        <v>49</v>
      </c>
      <c s="34" t="s">
        <v>75</v>
      </c>
      <c s="34" t="s">
        <v>661</v>
      </c>
      <c s="35" t="s">
        <v>93</v>
      </c>
      <c s="6" t="s">
        <v>662</v>
      </c>
      <c s="36" t="s">
        <v>148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27</v>
      </c>
    </row>
    <row r="29" spans="1:5" ht="12.75">
      <c r="A29" s="35" t="s">
        <v>56</v>
      </c>
      <c r="E29" s="39" t="s">
        <v>836</v>
      </c>
    </row>
    <row r="30" spans="1:5" ht="51">
      <c r="A30" s="35" t="s">
        <v>58</v>
      </c>
      <c r="E30" s="40" t="s">
        <v>837</v>
      </c>
    </row>
    <row r="31" spans="1:5" ht="76.5">
      <c r="A31" t="s">
        <v>60</v>
      </c>
      <c r="E31" s="39" t="s">
        <v>838</v>
      </c>
    </row>
    <row r="32" spans="1:16" ht="12.75">
      <c r="A32" t="s">
        <v>49</v>
      </c>
      <c s="34" t="s">
        <v>80</v>
      </c>
      <c s="34" t="s">
        <v>839</v>
      </c>
      <c s="35" t="s">
        <v>93</v>
      </c>
      <c s="6" t="s">
        <v>840</v>
      </c>
      <c s="36" t="s">
        <v>148</v>
      </c>
      <c s="37">
        <v>120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27</v>
      </c>
    </row>
    <row r="33" spans="1:5" ht="12.75">
      <c r="A33" s="35" t="s">
        <v>56</v>
      </c>
      <c r="E33" s="39" t="s">
        <v>93</v>
      </c>
    </row>
    <row r="34" spans="1:5" ht="25.5">
      <c r="A34" s="35" t="s">
        <v>58</v>
      </c>
      <c r="E34" s="40" t="s">
        <v>841</v>
      </c>
    </row>
    <row r="35" spans="1:5" ht="89.25">
      <c r="A35" t="s">
        <v>60</v>
      </c>
      <c r="E35" s="39" t="s">
        <v>842</v>
      </c>
    </row>
    <row r="36" spans="1:16" ht="25.5">
      <c r="A36" t="s">
        <v>49</v>
      </c>
      <c s="34" t="s">
        <v>91</v>
      </c>
      <c s="34" t="s">
        <v>843</v>
      </c>
      <c s="35" t="s">
        <v>93</v>
      </c>
      <c s="6" t="s">
        <v>844</v>
      </c>
      <c s="36" t="s">
        <v>148</v>
      </c>
      <c s="37">
        <v>120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96</v>
      </c>
      <c>
        <f>(M36*21)/100</f>
      </c>
      <c t="s">
        <v>27</v>
      </c>
    </row>
    <row r="37" spans="1:5" ht="12.75">
      <c r="A37" s="35" t="s">
        <v>56</v>
      </c>
      <c r="E37" s="39" t="s">
        <v>93</v>
      </c>
    </row>
    <row r="38" spans="1:5" ht="12.75">
      <c r="A38" s="35" t="s">
        <v>58</v>
      </c>
      <c r="E38" s="40" t="s">
        <v>845</v>
      </c>
    </row>
    <row r="39" spans="1:5" ht="76.5">
      <c r="A39" t="s">
        <v>60</v>
      </c>
      <c r="E39" s="39" t="s">
        <v>846</v>
      </c>
    </row>
    <row r="40" spans="1:16" ht="12.75">
      <c r="A40" t="s">
        <v>49</v>
      </c>
      <c s="34" t="s">
        <v>99</v>
      </c>
      <c s="34" t="s">
        <v>847</v>
      </c>
      <c s="35" t="s">
        <v>93</v>
      </c>
      <c s="6" t="s">
        <v>848</v>
      </c>
      <c s="36" t="s">
        <v>241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96</v>
      </c>
      <c>
        <f>(M40*21)/100</f>
      </c>
      <c t="s">
        <v>27</v>
      </c>
    </row>
    <row r="41" spans="1:5" ht="12.75">
      <c r="A41" s="35" t="s">
        <v>56</v>
      </c>
      <c r="E41" s="39" t="s">
        <v>849</v>
      </c>
    </row>
    <row r="42" spans="1:5" ht="12.75">
      <c r="A42" s="35" t="s">
        <v>58</v>
      </c>
      <c r="E42" s="40" t="s">
        <v>850</v>
      </c>
    </row>
    <row r="43" spans="1:5" ht="12.75">
      <c r="A43" t="s">
        <v>60</v>
      </c>
      <c r="E43" s="39" t="s">
        <v>829</v>
      </c>
    </row>
    <row r="44" spans="1:16" ht="25.5">
      <c r="A44" t="s">
        <v>49</v>
      </c>
      <c s="34" t="s">
        <v>103</v>
      </c>
      <c s="34" t="s">
        <v>851</v>
      </c>
      <c s="35" t="s">
        <v>93</v>
      </c>
      <c s="6" t="s">
        <v>852</v>
      </c>
      <c s="36" t="s">
        <v>216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27</v>
      </c>
    </row>
    <row r="45" spans="1:5" ht="12.75">
      <c r="A45" s="35" t="s">
        <v>56</v>
      </c>
      <c r="E45" s="39" t="s">
        <v>93</v>
      </c>
    </row>
    <row r="46" spans="1:5" ht="12.75">
      <c r="A46" s="35" t="s">
        <v>58</v>
      </c>
      <c r="E46" s="40" t="s">
        <v>93</v>
      </c>
    </row>
    <row r="47" spans="1:5" ht="102">
      <c r="A47" t="s">
        <v>60</v>
      </c>
      <c r="E47" s="39" t="s">
        <v>853</v>
      </c>
    </row>
    <row r="48" spans="1:16" ht="12.75">
      <c r="A48" t="s">
        <v>49</v>
      </c>
      <c s="34" t="s">
        <v>108</v>
      </c>
      <c s="34" t="s">
        <v>239</v>
      </c>
      <c s="35" t="s">
        <v>93</v>
      </c>
      <c s="6" t="s">
        <v>240</v>
      </c>
      <c s="36" t="s">
        <v>241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96</v>
      </c>
      <c>
        <f>(M48*21)/100</f>
      </c>
      <c t="s">
        <v>27</v>
      </c>
    </row>
    <row r="49" spans="1:5" ht="12.75">
      <c r="A49" s="35" t="s">
        <v>56</v>
      </c>
      <c r="E49" s="39" t="s">
        <v>93</v>
      </c>
    </row>
    <row r="50" spans="1:5" ht="12.75">
      <c r="A50" s="35" t="s">
        <v>58</v>
      </c>
      <c r="E50" s="40" t="s">
        <v>854</v>
      </c>
    </row>
    <row r="51" spans="1:5" ht="114.75">
      <c r="A51" t="s">
        <v>60</v>
      </c>
      <c r="E51" s="39" t="s">
        <v>242</v>
      </c>
    </row>
    <row r="52" spans="1:16" ht="12.75">
      <c r="A52" t="s">
        <v>49</v>
      </c>
      <c s="34" t="s">
        <v>113</v>
      </c>
      <c s="34" t="s">
        <v>855</v>
      </c>
      <c s="35" t="s">
        <v>50</v>
      </c>
      <c s="6" t="s">
        <v>856</v>
      </c>
      <c s="36" t="s">
        <v>216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27</v>
      </c>
    </row>
    <row r="53" spans="1:5" ht="12.75">
      <c r="A53" s="35" t="s">
        <v>56</v>
      </c>
      <c r="E53" s="39" t="s">
        <v>857</v>
      </c>
    </row>
    <row r="54" spans="1:5" ht="12.75">
      <c r="A54" s="35" t="s">
        <v>58</v>
      </c>
      <c r="E54" s="40" t="s">
        <v>454</v>
      </c>
    </row>
    <row r="55" spans="1:5" ht="12.75">
      <c r="A55" t="s">
        <v>60</v>
      </c>
      <c r="E55" s="39" t="s">
        <v>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815</v>
      </c>
      <c r="E4" s="26" t="s">
        <v>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860</v>
      </c>
      <c r="E8" s="30" t="s">
        <v>859</v>
      </c>
      <c r="J8" s="29">
        <f>0+J9+J50</f>
      </c>
      <c s="29">
        <f>0+K9+K50</f>
      </c>
      <c s="29">
        <f>0+L9+L50</f>
      </c>
      <c s="29">
        <f>0+M9+M50</f>
      </c>
    </row>
    <row r="9" spans="1:13" ht="12.75">
      <c r="A9" t="s">
        <v>46</v>
      </c>
      <c r="C9" s="31" t="s">
        <v>91</v>
      </c>
      <c r="E9" s="33" t="s">
        <v>830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50</v>
      </c>
      <c s="34" t="s">
        <v>831</v>
      </c>
      <c s="35" t="s">
        <v>93</v>
      </c>
      <c s="6" t="s">
        <v>832</v>
      </c>
      <c s="36" t="s">
        <v>216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56</v>
      </c>
      <c r="E11" s="39" t="s">
        <v>861</v>
      </c>
    </row>
    <row r="12" spans="1:5" ht="12.75">
      <c r="A12" s="35" t="s">
        <v>58</v>
      </c>
      <c r="E12" s="40" t="s">
        <v>862</v>
      </c>
    </row>
    <row r="13" spans="1:5" ht="12.75">
      <c r="A13" t="s">
        <v>60</v>
      </c>
      <c r="E13" s="39" t="s">
        <v>829</v>
      </c>
    </row>
    <row r="14" spans="1:16" ht="12.75">
      <c r="A14" t="s">
        <v>49</v>
      </c>
      <c s="34" t="s">
        <v>27</v>
      </c>
      <c s="34" t="s">
        <v>661</v>
      </c>
      <c s="35" t="s">
        <v>93</v>
      </c>
      <c s="6" t="s">
        <v>662</v>
      </c>
      <c s="36" t="s">
        <v>148</v>
      </c>
      <c s="37">
        <v>142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12.75">
      <c r="A15" s="35" t="s">
        <v>56</v>
      </c>
      <c r="E15" s="39" t="s">
        <v>836</v>
      </c>
    </row>
    <row r="16" spans="1:5" ht="51">
      <c r="A16" s="35" t="s">
        <v>58</v>
      </c>
      <c r="E16" s="40" t="s">
        <v>837</v>
      </c>
    </row>
    <row r="17" spans="1:5" ht="76.5">
      <c r="A17" t="s">
        <v>60</v>
      </c>
      <c r="E17" s="39" t="s">
        <v>838</v>
      </c>
    </row>
    <row r="18" spans="1:16" ht="12.75">
      <c r="A18" t="s">
        <v>49</v>
      </c>
      <c s="34" t="s">
        <v>26</v>
      </c>
      <c s="34" t="s">
        <v>839</v>
      </c>
      <c s="35" t="s">
        <v>93</v>
      </c>
      <c s="6" t="s">
        <v>840</v>
      </c>
      <c s="36" t="s">
        <v>148</v>
      </c>
      <c s="37">
        <v>360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56</v>
      </c>
      <c r="E19" s="39" t="s">
        <v>863</v>
      </c>
    </row>
    <row r="20" spans="1:5" ht="12.75">
      <c r="A20" s="35" t="s">
        <v>58</v>
      </c>
      <c r="E20" s="40" t="s">
        <v>864</v>
      </c>
    </row>
    <row r="21" spans="1:5" ht="12.75">
      <c r="A21" t="s">
        <v>60</v>
      </c>
      <c r="E21" s="39" t="s">
        <v>829</v>
      </c>
    </row>
    <row r="22" spans="1:16" ht="25.5">
      <c r="A22" t="s">
        <v>49</v>
      </c>
      <c s="34" t="s">
        <v>70</v>
      </c>
      <c s="34" t="s">
        <v>865</v>
      </c>
      <c s="35" t="s">
        <v>93</v>
      </c>
      <c s="6" t="s">
        <v>866</v>
      </c>
      <c s="36" t="s">
        <v>148</v>
      </c>
      <c s="37">
        <v>360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27</v>
      </c>
    </row>
    <row r="23" spans="1:5" ht="12.75">
      <c r="A23" s="35" t="s">
        <v>56</v>
      </c>
      <c r="E23" s="39" t="s">
        <v>863</v>
      </c>
    </row>
    <row r="24" spans="1:5" ht="12.75">
      <c r="A24" s="35" t="s">
        <v>58</v>
      </c>
      <c r="E24" s="40" t="s">
        <v>864</v>
      </c>
    </row>
    <row r="25" spans="1:5" ht="12.75">
      <c r="A25" t="s">
        <v>60</v>
      </c>
      <c r="E25" s="39" t="s">
        <v>829</v>
      </c>
    </row>
    <row r="26" spans="1:16" ht="12.75">
      <c r="A26" t="s">
        <v>49</v>
      </c>
      <c s="34" t="s">
        <v>75</v>
      </c>
      <c s="34" t="s">
        <v>867</v>
      </c>
      <c s="35" t="s">
        <v>93</v>
      </c>
      <c s="6" t="s">
        <v>868</v>
      </c>
      <c s="36" t="s">
        <v>216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96</v>
      </c>
      <c>
        <f>(M26*21)/100</f>
      </c>
      <c t="s">
        <v>27</v>
      </c>
    </row>
    <row r="27" spans="1:5" ht="12.75">
      <c r="A27" s="35" t="s">
        <v>56</v>
      </c>
      <c r="E27" s="39" t="s">
        <v>869</v>
      </c>
    </row>
    <row r="28" spans="1:5" ht="12.75">
      <c r="A28" s="35" t="s">
        <v>58</v>
      </c>
      <c r="E28" s="40" t="s">
        <v>93</v>
      </c>
    </row>
    <row r="29" spans="1:5" ht="12.75">
      <c r="A29" t="s">
        <v>60</v>
      </c>
      <c r="E29" s="39" t="s">
        <v>829</v>
      </c>
    </row>
    <row r="30" spans="1:16" ht="12.75">
      <c r="A30" t="s">
        <v>49</v>
      </c>
      <c s="34" t="s">
        <v>80</v>
      </c>
      <c s="34" t="s">
        <v>870</v>
      </c>
      <c s="35" t="s">
        <v>93</v>
      </c>
      <c s="6" t="s">
        <v>871</v>
      </c>
      <c s="36" t="s">
        <v>148</v>
      </c>
      <c s="37">
        <v>22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96</v>
      </c>
      <c>
        <f>(M30*21)/100</f>
      </c>
      <c t="s">
        <v>27</v>
      </c>
    </row>
    <row r="31" spans="1:5" ht="12.75">
      <c r="A31" s="35" t="s">
        <v>56</v>
      </c>
      <c r="E31" s="39" t="s">
        <v>872</v>
      </c>
    </row>
    <row r="32" spans="1:5" ht="12.75">
      <c r="A32" s="35" t="s">
        <v>58</v>
      </c>
      <c r="E32" s="40" t="s">
        <v>873</v>
      </c>
    </row>
    <row r="33" spans="1:5" ht="12.75">
      <c r="A33" t="s">
        <v>60</v>
      </c>
      <c r="E33" s="39" t="s">
        <v>829</v>
      </c>
    </row>
    <row r="34" spans="1:16" ht="12.75">
      <c r="A34" t="s">
        <v>49</v>
      </c>
      <c s="34" t="s">
        <v>91</v>
      </c>
      <c s="34" t="s">
        <v>874</v>
      </c>
      <c s="35" t="s">
        <v>93</v>
      </c>
      <c s="6" t="s">
        <v>875</v>
      </c>
      <c s="36" t="s">
        <v>148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96</v>
      </c>
      <c>
        <f>(M34*21)/100</f>
      </c>
      <c t="s">
        <v>27</v>
      </c>
    </row>
    <row r="35" spans="1:5" ht="12.75">
      <c r="A35" s="35" t="s">
        <v>56</v>
      </c>
      <c r="E35" s="39" t="s">
        <v>876</v>
      </c>
    </row>
    <row r="36" spans="1:5" ht="12.75">
      <c r="A36" s="35" t="s">
        <v>58</v>
      </c>
      <c r="E36" s="40" t="s">
        <v>877</v>
      </c>
    </row>
    <row r="37" spans="1:5" ht="12.75">
      <c r="A37" t="s">
        <v>60</v>
      </c>
      <c r="E37" s="39" t="s">
        <v>829</v>
      </c>
    </row>
    <row r="38" spans="1:16" ht="12.75">
      <c r="A38" t="s">
        <v>49</v>
      </c>
      <c s="34" t="s">
        <v>99</v>
      </c>
      <c s="34" t="s">
        <v>847</v>
      </c>
      <c s="35" t="s">
        <v>93</v>
      </c>
      <c s="6" t="s">
        <v>848</v>
      </c>
      <c s="36" t="s">
        <v>241</v>
      </c>
      <c s="37">
        <v>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96</v>
      </c>
      <c>
        <f>(M38*21)/100</f>
      </c>
      <c t="s">
        <v>27</v>
      </c>
    </row>
    <row r="39" spans="1:5" ht="12.75">
      <c r="A39" s="35" t="s">
        <v>56</v>
      </c>
      <c r="E39" s="39" t="s">
        <v>93</v>
      </c>
    </row>
    <row r="40" spans="1:5" ht="12.75">
      <c r="A40" s="35" t="s">
        <v>58</v>
      </c>
      <c r="E40" s="40" t="s">
        <v>93</v>
      </c>
    </row>
    <row r="41" spans="1:5" ht="102">
      <c r="A41" t="s">
        <v>60</v>
      </c>
      <c r="E41" s="39" t="s">
        <v>878</v>
      </c>
    </row>
    <row r="42" spans="1:16" ht="12.75">
      <c r="A42" t="s">
        <v>49</v>
      </c>
      <c s="34" t="s">
        <v>103</v>
      </c>
      <c s="34" t="s">
        <v>879</v>
      </c>
      <c s="35" t="s">
        <v>93</v>
      </c>
      <c s="6" t="s">
        <v>880</v>
      </c>
      <c s="36" t="s">
        <v>216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27</v>
      </c>
    </row>
    <row r="43" spans="1:5" ht="12.75">
      <c r="A43" s="35" t="s">
        <v>56</v>
      </c>
      <c r="E43" s="39" t="s">
        <v>93</v>
      </c>
    </row>
    <row r="44" spans="1:5" ht="12.75">
      <c r="A44" s="35" t="s">
        <v>58</v>
      </c>
      <c r="E44" s="40" t="s">
        <v>93</v>
      </c>
    </row>
    <row r="45" spans="1:5" ht="127.5">
      <c r="A45" t="s">
        <v>60</v>
      </c>
      <c r="E45" s="39" t="s">
        <v>881</v>
      </c>
    </row>
    <row r="46" spans="1:16" ht="12.75">
      <c r="A46" t="s">
        <v>49</v>
      </c>
      <c s="34" t="s">
        <v>108</v>
      </c>
      <c s="34" t="s">
        <v>855</v>
      </c>
      <c s="35" t="s">
        <v>50</v>
      </c>
      <c s="6" t="s">
        <v>856</v>
      </c>
      <c s="36" t="s">
        <v>216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96</v>
      </c>
      <c>
        <f>(M46*21)/100</f>
      </c>
      <c t="s">
        <v>27</v>
      </c>
    </row>
    <row r="47" spans="1:5" ht="12.75">
      <c r="A47" s="35" t="s">
        <v>56</v>
      </c>
      <c r="E47" s="39" t="s">
        <v>882</v>
      </c>
    </row>
    <row r="48" spans="1:5" ht="12.75">
      <c r="A48" s="35" t="s">
        <v>58</v>
      </c>
      <c r="E48" s="40" t="s">
        <v>196</v>
      </c>
    </row>
    <row r="49" spans="1:5" ht="12.75">
      <c r="A49" t="s">
        <v>60</v>
      </c>
      <c r="E49" s="39" t="s">
        <v>829</v>
      </c>
    </row>
    <row r="50" spans="1:13" ht="12.75">
      <c r="A50" t="s">
        <v>46</v>
      </c>
      <c r="C50" s="31" t="s">
        <v>99</v>
      </c>
      <c r="E50" s="33" t="s">
        <v>243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113</v>
      </c>
      <c s="34" t="s">
        <v>883</v>
      </c>
      <c s="35" t="s">
        <v>93</v>
      </c>
      <c s="6" t="s">
        <v>884</v>
      </c>
      <c s="36" t="s">
        <v>148</v>
      </c>
      <c s="37">
        <v>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27</v>
      </c>
    </row>
    <row r="52" spans="1:5" ht="12.75">
      <c r="A52" s="35" t="s">
        <v>56</v>
      </c>
      <c r="E52" s="39" t="s">
        <v>885</v>
      </c>
    </row>
    <row r="53" spans="1:5" ht="12.75">
      <c r="A53" s="35" t="s">
        <v>58</v>
      </c>
      <c r="E53" s="40" t="s">
        <v>886</v>
      </c>
    </row>
    <row r="54" spans="1:5" ht="51">
      <c r="A54" t="s">
        <v>60</v>
      </c>
      <c r="E54" s="39" t="s">
        <v>887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888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888</v>
      </c>
      <c r="E4" s="26" t="s">
        <v>889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892</v>
      </c>
      <c r="E8" s="30" t="s">
        <v>891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893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894</v>
      </c>
      <c s="35" t="s">
        <v>93</v>
      </c>
      <c s="6" t="s">
        <v>895</v>
      </c>
      <c s="36" t="s">
        <v>370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896</v>
      </c>
    </row>
    <row r="12" spans="1:5" ht="12.75">
      <c r="A12" s="35" t="s">
        <v>58</v>
      </c>
      <c r="E12" s="40" t="s">
        <v>897</v>
      </c>
    </row>
    <row r="13" spans="1:5" ht="140.25">
      <c r="A13" t="s">
        <v>60</v>
      </c>
      <c r="E13" s="39" t="s">
        <v>898</v>
      </c>
    </row>
    <row r="14" spans="1:16" ht="12.75">
      <c r="A14" t="s">
        <v>49</v>
      </c>
      <c s="34" t="s">
        <v>27</v>
      </c>
      <c s="34" t="s">
        <v>899</v>
      </c>
      <c s="35" t="s">
        <v>93</v>
      </c>
      <c s="6" t="s">
        <v>900</v>
      </c>
      <c s="36" t="s">
        <v>370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896</v>
      </c>
    </row>
    <row r="16" spans="1:5" ht="12.75">
      <c r="A16" s="35" t="s">
        <v>58</v>
      </c>
      <c r="E16" s="40" t="s">
        <v>897</v>
      </c>
    </row>
    <row r="17" spans="1:5" ht="89.25">
      <c r="A17" t="s">
        <v>60</v>
      </c>
      <c r="E17" s="39" t="s">
        <v>901</v>
      </c>
    </row>
    <row r="18" spans="1:16" ht="12.75">
      <c r="A18" t="s">
        <v>49</v>
      </c>
      <c s="34" t="s">
        <v>26</v>
      </c>
      <c s="34" t="s">
        <v>902</v>
      </c>
      <c s="35" t="s">
        <v>93</v>
      </c>
      <c s="6" t="s">
        <v>903</v>
      </c>
      <c s="36" t="s">
        <v>370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896</v>
      </c>
    </row>
    <row r="20" spans="1:5" ht="12.75">
      <c r="A20" s="35" t="s">
        <v>58</v>
      </c>
      <c r="E20" s="40" t="s">
        <v>897</v>
      </c>
    </row>
    <row r="21" spans="1:5" ht="89.25">
      <c r="A21" t="s">
        <v>60</v>
      </c>
      <c r="E21" s="39" t="s">
        <v>904</v>
      </c>
    </row>
    <row r="22" spans="1:13" ht="12.75">
      <c r="A22" t="s">
        <v>46</v>
      </c>
      <c r="C22" s="31" t="s">
        <v>27</v>
      </c>
      <c r="E22" s="33" t="s">
        <v>905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70</v>
      </c>
      <c s="34" t="s">
        <v>906</v>
      </c>
      <c s="35" t="s">
        <v>93</v>
      </c>
      <c s="6" t="s">
        <v>907</v>
      </c>
      <c s="36" t="s">
        <v>370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908</v>
      </c>
    </row>
    <row r="25" spans="1:5" ht="12.75">
      <c r="A25" s="35" t="s">
        <v>58</v>
      </c>
      <c r="E25" s="40" t="s">
        <v>93</v>
      </c>
    </row>
    <row r="26" spans="1:5" ht="114.75">
      <c r="A26" t="s">
        <v>60</v>
      </c>
      <c r="E26" s="39" t="s">
        <v>909</v>
      </c>
    </row>
    <row r="27" spans="1:16" ht="12.75">
      <c r="A27" t="s">
        <v>49</v>
      </c>
      <c s="34" t="s">
        <v>75</v>
      </c>
      <c s="34" t="s">
        <v>910</v>
      </c>
      <c s="35" t="s">
        <v>93</v>
      </c>
      <c s="6" t="s">
        <v>911</v>
      </c>
      <c s="36" t="s">
        <v>370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908</v>
      </c>
    </row>
    <row r="29" spans="1:5" ht="12.75">
      <c r="A29" s="35" t="s">
        <v>58</v>
      </c>
      <c r="E29" s="40" t="s">
        <v>93</v>
      </c>
    </row>
    <row r="30" spans="1:5" ht="102">
      <c r="A30" t="s">
        <v>60</v>
      </c>
      <c r="E30" s="39" t="s">
        <v>912</v>
      </c>
    </row>
    <row r="31" spans="1:16" ht="12.75">
      <c r="A31" t="s">
        <v>49</v>
      </c>
      <c s="34" t="s">
        <v>80</v>
      </c>
      <c s="34" t="s">
        <v>913</v>
      </c>
      <c s="35" t="s">
        <v>93</v>
      </c>
      <c s="6" t="s">
        <v>914</v>
      </c>
      <c s="36" t="s">
        <v>370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93</v>
      </c>
    </row>
    <row r="33" spans="1:5" ht="12.75">
      <c r="A33" s="35" t="s">
        <v>58</v>
      </c>
      <c r="E33" s="40" t="s">
        <v>93</v>
      </c>
    </row>
    <row r="34" spans="1:5" ht="12.75">
      <c r="A34" t="s">
        <v>60</v>
      </c>
      <c r="E34" s="39" t="s">
        <v>93</v>
      </c>
    </row>
    <row r="35" spans="1:16" ht="12.75">
      <c r="A35" t="s">
        <v>49</v>
      </c>
      <c s="34" t="s">
        <v>91</v>
      </c>
      <c s="34" t="s">
        <v>915</v>
      </c>
      <c s="35" t="s">
        <v>93</v>
      </c>
      <c s="6" t="s">
        <v>916</v>
      </c>
      <c s="36" t="s">
        <v>370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93</v>
      </c>
    </row>
    <row r="37" spans="1:5" ht="12.75">
      <c r="A37" s="35" t="s">
        <v>58</v>
      </c>
      <c r="E37" s="40" t="s">
        <v>93</v>
      </c>
    </row>
    <row r="38" spans="1:5" ht="25.5">
      <c r="A38" t="s">
        <v>60</v>
      </c>
      <c r="E38" s="39" t="s">
        <v>917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